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904" yWindow="456" windowWidth="21300" windowHeight="18984" activeTab="0"/>
  </bookViews>
  <sheets>
    <sheet name="Certification" sheetId="1" r:id="rId1"/>
    <sheet name="Alternative Form" sheetId="2" r:id="rId2"/>
    <sheet name="MYP" sheetId="3" r:id="rId3"/>
  </sheets>
  <definedNames>
    <definedName name="Fiscal_Year">#N/A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<sst xmlns="http://schemas.openxmlformats.org/spreadsheetml/2006/main" count="586" uniqueCount="228">
  <si>
    <t>FINANCIAL REPORT -- ALTERNATIVE FORM</t>
  </si>
  <si>
    <t>Charter School Name:</t>
  </si>
  <si>
    <t>CDS #:</t>
  </si>
  <si>
    <t>Charter Approving Entity:</t>
  </si>
  <si>
    <t>County:</t>
  </si>
  <si>
    <t>Charter #:</t>
  </si>
  <si>
    <t>This charter school uses the following basis of accounting:</t>
  </si>
  <si>
    <t>Please enter an "X" in the applicable box below; check only one box</t>
  </si>
  <si>
    <r>
      <t>Accrual Basis</t>
    </r>
    <r>
      <rPr>
        <sz val="10"/>
        <color indexed="8"/>
        <rFont val="Arial"/>
        <family val="2"/>
      </rPr>
      <t xml:space="preserve"> (</t>
    </r>
    <r>
      <rPr>
        <sz val="9"/>
        <color indexed="8"/>
        <rFont val="Arial"/>
        <family val="2"/>
      </rPr>
      <t>Applicable Capital Assets/Interest on Long-Term Debt/Long-Term Liabilities objects are 6900, 7438, 9400-9499, and 9660-9669)</t>
    </r>
  </si>
  <si>
    <r>
      <t xml:space="preserve">Modified Accrual Basis </t>
    </r>
    <r>
      <rPr>
        <sz val="9"/>
        <color indexed="8"/>
        <rFont val="Arial"/>
        <family val="2"/>
      </rPr>
      <t xml:space="preserve">(Applicable Capital Outlay/Debt Service objects are 6100-6170, 6200-6500, 7438, and 7439) </t>
    </r>
  </si>
  <si>
    <t xml:space="preserve">              Description</t>
  </si>
  <si>
    <t>Object Code</t>
  </si>
  <si>
    <t>A.</t>
  </si>
  <si>
    <t>REVENUES</t>
  </si>
  <si>
    <t xml:space="preserve"> </t>
  </si>
  <si>
    <t>1.</t>
  </si>
  <si>
    <t>State Aid - Current Year</t>
  </si>
  <si>
    <t>State Aid - Prior Years</t>
  </si>
  <si>
    <t>2.</t>
  </si>
  <si>
    <t>Federal Revenues (see NOTE on last page)</t>
  </si>
  <si>
    <t xml:space="preserve">No Child Left Behind </t>
  </si>
  <si>
    <t>Special Education - Federal</t>
  </si>
  <si>
    <t>8181, 8182</t>
  </si>
  <si>
    <t>Child Nutrition - Federal</t>
  </si>
  <si>
    <t>Other Federal Revenues</t>
  </si>
  <si>
    <t xml:space="preserve">          Total, Federal Revenues </t>
  </si>
  <si>
    <t>3.</t>
  </si>
  <si>
    <t>Other State Revenues</t>
  </si>
  <si>
    <t>Special Education - State</t>
  </si>
  <si>
    <t>StateRevSE</t>
  </si>
  <si>
    <t>All Other State Revenues</t>
  </si>
  <si>
    <t>StateRevAO</t>
  </si>
  <si>
    <t xml:space="preserve">         Total, Other State Revenues</t>
  </si>
  <si>
    <t>4.</t>
  </si>
  <si>
    <t>Other Local Revenues</t>
  </si>
  <si>
    <t xml:space="preserve">Transfers from Sponsoring LEAs to Charter Schools </t>
  </si>
  <si>
    <t>All Other Local Revenues</t>
  </si>
  <si>
    <t>LocalRevAO</t>
  </si>
  <si>
    <t xml:space="preserve">          Total, Local Revenues</t>
  </si>
  <si>
    <t>5.</t>
  </si>
  <si>
    <t>TOTAL REVENUES</t>
  </si>
  <si>
    <t>B.</t>
  </si>
  <si>
    <t>EXPENDITURES</t>
  </si>
  <si>
    <t>Certificated Salaries</t>
  </si>
  <si>
    <t>Teachers' Salaries</t>
  </si>
  <si>
    <t>Certificated Pupil Support Salaries</t>
  </si>
  <si>
    <t>Certificated Supervisors' and Administrators' Salaries</t>
  </si>
  <si>
    <t>Other Certificated Salaries</t>
  </si>
  <si>
    <t xml:space="preserve">          Total, Certificated Salaries</t>
  </si>
  <si>
    <t>Non-certificated Salaries</t>
  </si>
  <si>
    <t>Instructional Aides'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</si>
  <si>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</si>
  <si>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</si>
  <si>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</si>
  <si>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</si>
  <si>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 xml:space="preserve">          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</si>
  <si>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</si>
  <si>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</si>
  <si>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</si>
  <si>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</si>
  <si>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</si>
  <si>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</si>
  <si>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</si>
  <si>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</si>
  <si>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</si>
  <si>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</si>
  <si>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</si>
  <si>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</si>
  <si>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</si>
  <si>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Retiree Benefits</t>
  </si>
  <si>
    <t>3701-3702</t>
  </si>
  <si>
    <t>PERS Reduction (for revenue limit funded schools)</t>
  </si>
  <si>
    <t>3801-3802</t>
  </si>
  <si>
    <t>Other Employee Benefits</t>
  </si>
  <si>
    <t>3901-3902</t>
  </si>
  <si>
    <t xml:space="preserve">          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</si>
  <si>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</si>
  <si>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</si>
  <si>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</si>
  <si>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</si>
  <si>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</si>
  <si>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</si>
  <si>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</si>
  <si>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Services and Other Operating Expenditures</t>
  </si>
  <si>
    <t>Travel and Conferences</t>
  </si>
  <si>
    <t>Dues and Memberships</t>
  </si>
  <si>
    <t>Insurance</t>
  </si>
  <si>
    <t>5400</t>
  </si>
  <si>
    <t>Operations and Housekeeping Services</t>
  </si>
  <si>
    <t>Rentals, Leases, Repairs, and Noncap. Improvements</t>
  </si>
  <si>
    <t>Professional/Consulting Services and Operating Expend.</t>
  </si>
  <si>
    <t>Communications</t>
  </si>
  <si>
    <t xml:space="preserve">          Total, Services and Other Operating Expenditures</t>
  </si>
  <si>
    <t xml:space="preserve">          </t>
  </si>
  <si>
    <t>6.</t>
  </si>
  <si>
    <t>Capital Outlay</t>
  </si>
  <si>
    <t xml:space="preserve">(Objects 6100-6170, 6200-6500 for modified </t>
  </si>
  <si>
    <t xml:space="preserve"> accrual basis only)</t>
  </si>
  <si>
    <r>
      <t xml:space="preserve">Land and Land Improvements </t>
    </r>
  </si>
  <si>
    <t>6100-6170</t>
  </si>
  <si>
    <t>Buildings and Improvements of Buildings</t>
  </si>
  <si>
    <t>Books and Media for New School Libraries or Major</t>
  </si>
  <si>
    <t xml:space="preserve">     Expansion of School Libraries </t>
  </si>
  <si>
    <t xml:space="preserve">Equipment </t>
  </si>
  <si>
    <t xml:space="preserve">Equipment Replacement </t>
  </si>
  <si>
    <t xml:space="preserve">          Total, Capital Outlay</t>
  </si>
  <si>
    <t>7.</t>
  </si>
  <si>
    <t xml:space="preserve">Other Outgo 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</si>
  <si>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</si>
  <si>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</si>
  <si>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</si>
  <si>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</si>
  <si>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</si>
  <si>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</si>
  <si>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</si>
  <si>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</si>
  <si>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</si>
  <si>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7280-7299</t>
  </si>
  <si>
    <t>Debt Service:</t>
  </si>
  <si>
    <t xml:space="preserve">     Interest </t>
  </si>
  <si>
    <r>
      <t xml:space="preserve">     Principal </t>
    </r>
    <r>
      <rPr>
        <sz val="9"/>
        <color indexed="8"/>
        <rFont val="Arial"/>
        <family val="2"/>
      </rPr>
      <t>(for modified accrual basis only)</t>
    </r>
  </si>
  <si>
    <t xml:space="preserve">          Total, Other Outgo</t>
  </si>
  <si>
    <t>8.</t>
  </si>
  <si>
    <t>TOTAL EXPENDITURES</t>
  </si>
  <si>
    <t>C.</t>
  </si>
  <si>
    <t>EXCESS (DEFICIENCY) OF REVENUES OVER EXPEND.</t>
  </si>
  <si>
    <t>BEFORE OTHER FINANCING SOURCES AND USES (A5-B8)</t>
  </si>
  <si>
    <t>For information regarding this report, please contact:</t>
  </si>
  <si>
    <t>For Approving Entity:</t>
  </si>
  <si>
    <t>For Charter School:</t>
  </si>
  <si>
    <t>Name</t>
  </si>
  <si>
    <t>Title</t>
  </si>
  <si>
    <t>Telephone</t>
  </si>
  <si>
    <t>E-mail address</t>
  </si>
  <si>
    <t>To the entity that approved the charter school:</t>
  </si>
  <si>
    <t>)</t>
  </si>
  <si>
    <r>
      <t xml:space="preserve">has been approved, and is hereby filed by the charter school 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42100(b).</t>
    </r>
  </si>
  <si>
    <t>Signed:</t>
  </si>
  <si>
    <t xml:space="preserve">      Date:</t>
  </si>
  <si>
    <t>Charter School Official</t>
  </si>
  <si>
    <t>(Original signature required)</t>
  </si>
  <si>
    <t>Printed
Name:</t>
  </si>
  <si>
    <t xml:space="preserve">       Title:</t>
  </si>
  <si>
    <r>
      <t xml:space="preserve">is hereby filed with the County Superintendent 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42100(a).</t>
    </r>
  </si>
  <si>
    <t>Authorized Representative of
Charter Approving Entity</t>
  </si>
  <si>
    <t>To the Superintendent of Public Instruction:</t>
  </si>
  <si>
    <t>County Superintendent/Designee</t>
  </si>
  <si>
    <t>Charter School Certification</t>
  </si>
  <si>
    <r>
      <t xml:space="preserve">verified for mathematical accuracy by the County Superintendent of Schools pursuant to </t>
    </r>
    <r>
      <rPr>
        <i/>
        <sz val="10.5"/>
        <rFont val="Arial"/>
        <family val="2"/>
      </rPr>
      <t>Education Code</t>
    </r>
    <r>
      <rPr>
        <sz val="10.5"/>
        <rFont val="Arial"/>
        <family val="2"/>
      </rPr>
      <t xml:space="preserve"> Section 42100(a).</t>
    </r>
  </si>
  <si>
    <t>x</t>
  </si>
  <si>
    <t>Remaining Budget</t>
  </si>
  <si>
    <t>%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</si>
  <si>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</si>
  <si>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</si>
  <si>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</si>
  <si>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</si>
  <si>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</si>
  <si>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</si>
  <si>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</si>
  <si>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</si>
  <si>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</si>
  <si>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</si>
  <si>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</si>
  <si>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 xml:space="preserve">NET INCREASE (DECREASE) IN FUND BALANCE (C + D4) </t>
  </si>
  <si>
    <t>F.</t>
  </si>
  <si>
    <t>FUND BALANCE, RESERVES</t>
  </si>
  <si>
    <t>Beginning Fund Balance</t>
  </si>
  <si>
    <t>a.</t>
  </si>
  <si>
    <t>As of July 1</t>
  </si>
  <si>
    <t>b.</t>
  </si>
  <si>
    <t>Adjustments/Restatements to Beginning Balance</t>
  </si>
  <si>
    <t>9793, 9795</t>
  </si>
  <si>
    <t>c.</t>
  </si>
  <si>
    <t>Adjusted Beginning Balance</t>
  </si>
  <si>
    <t xml:space="preserve">Reserve for Revolving Cash (equals object 9130) </t>
  </si>
  <si>
    <t>Reserve for Stores (equals object 9320)</t>
  </si>
  <si>
    <t>Reserve for Prepaid Expenditures (equals object 9330)</t>
  </si>
  <si>
    <t>Legally Restricted Balance</t>
  </si>
  <si>
    <t>Designated for Economic Uncertainties</t>
  </si>
  <si>
    <t>Other Designations</t>
  </si>
  <si>
    <t>9775, 9780</t>
  </si>
  <si>
    <t>Undesignated / Unappropriated Amount</t>
  </si>
  <si>
    <t>LCFF Sources</t>
  </si>
  <si>
    <t>Education Protection Account - Current Year</t>
  </si>
  <si>
    <t>Transfer of Charter Schools in Lieu of Property Taxes</t>
  </si>
  <si>
    <t>Other LCFF Transfers</t>
  </si>
  <si>
    <t>8091, 8097</t>
  </si>
  <si>
    <t xml:space="preserve">          Total, LCFF Sources</t>
  </si>
  <si>
    <t>Child Nutrition Programs</t>
  </si>
  <si>
    <t>Mandated Costs Reimbursements</t>
  </si>
  <si>
    <t>Lottery - Unrestricted and Instructional Materials</t>
  </si>
  <si>
    <t>Ending Fund Balance, Oct 31 (E + F.1.c.)</t>
  </si>
  <si>
    <t>Subagreeemnts for Services</t>
  </si>
  <si>
    <r>
      <t xml:space="preserve">Depreciation Expense </t>
    </r>
    <r>
      <rPr>
        <sz val="9"/>
        <color indexed="8"/>
        <rFont val="Arial"/>
        <family val="2"/>
      </rPr>
      <t>(for accrual basis only)</t>
    </r>
  </si>
  <si>
    <t>Components of Ending Fund Balance:</t>
  </si>
  <si>
    <t>MULTI-YEAR PROJECTION - ALTERNATIVE FORM</t>
  </si>
  <si>
    <t>Fiscal Year:</t>
  </si>
  <si>
    <t xml:space="preserve"> All Others</t>
  </si>
  <si>
    <t>CHARTER SCHOOL</t>
  </si>
  <si>
    <t xml:space="preserve">Federal Revenues </t>
  </si>
  <si>
    <t>Net Investment in Capital Assests (Accrual Basis Only)</t>
  </si>
  <si>
    <t>Low Performing Student Block Grant</t>
  </si>
  <si>
    <t>CHARTER SCHOOL PRELIMINARY BUDGET</t>
  </si>
  <si>
    <t>Difference (Col A &amp; D)</t>
  </si>
  <si>
    <t>Preliminary Budget Unrestricted</t>
  </si>
  <si>
    <t>Preliminary  Budget Restricted</t>
  </si>
  <si>
    <t>Preliminary Budget Total</t>
  </si>
  <si>
    <t>Totals for 2023-24</t>
  </si>
  <si>
    <t>X</t>
  </si>
  <si>
    <t>July 1, 2022 to June 30, 2023</t>
  </si>
  <si>
    <t>2022-23 CHARTER SCHOOL PRELIMINARY BUDGET FINANCIAL REPORT -- ALTERNATIVE FORM:  This report</t>
  </si>
  <si>
    <t>2022-23 Preliminary Budget Unrestricted (B)</t>
  </si>
  <si>
    <t>2022-23 Preliminary Budget Restricted (C)</t>
  </si>
  <si>
    <t>2022-23 Preliminary Budget Total (D)</t>
  </si>
  <si>
    <t>2022-23</t>
  </si>
  <si>
    <t>2022-23 (populated from Alternative Form Tab)</t>
  </si>
  <si>
    <t>2021-22 Estimated Actuals (A)</t>
  </si>
  <si>
    <t>Totals for 2024-25</t>
  </si>
  <si>
    <t xml:space="preserve">Method Schools </t>
  </si>
  <si>
    <t>37-68049-0129221</t>
  </si>
  <si>
    <t>Dehesa Elementary</t>
  </si>
  <si>
    <t>San Diego</t>
  </si>
  <si>
    <t>1617</t>
  </si>
  <si>
    <t xml:space="preserve">To the Dehesa Elementary </t>
  </si>
  <si>
    <t>Stefanie Bryant</t>
  </si>
  <si>
    <t>CFO</t>
  </si>
  <si>
    <t>801.360.9819</t>
  </si>
  <si>
    <t>sbryant@methodschools.org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</si>
</sst>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[Red]\(#,##0.0\)"/>
    <numFmt numFmtId="170" formatCode="#,##0.000_);[Red]\(#,##0.000\)"/>
    <numFmt numFmtId="171" formatCode="#,##0.0000_);[Red]\(#,##0.0000\)"/>
    <numFmt numFmtId="172" formatCode="[$-1010409]\$#,##0.00;\(\$#,##0.00\);&quot;-&quot;"/>
    <numFmt numFmtId="173" formatCode="0.0"/>
    <numFmt numFmtId="174" formatCode="[$-409]dddd\,\ mmmm\ d\,\ yyyy"/>
    <numFmt numFmtId="175" formatCode="[$-409]h:mm:ss\ AM/PM"/>
    <numFmt numFmtId="176" formatCode="0.00_);[Red]\(0.00\)"/>
    <numFmt numFmtId="177" formatCode="m/d;@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 quotePrefix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 quotePrefix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 quotePrefix="1">
      <alignment horizontal="left"/>
      <protection/>
    </xf>
    <xf numFmtId="0" fontId="1" fillId="0" borderId="0" xfId="0" applyNumberFormat="1" applyFont="1" applyBorder="1" applyAlignment="1" applyProtection="1">
      <alignment/>
      <protection/>
    </xf>
    <xf numFmtId="49" fontId="1" fillId="33" borderId="11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 quotePrefix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 quotePrefix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 quotePrefix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2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 quotePrefix="1">
      <alignment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 quotePrefix="1">
      <alignment horizontal="center"/>
      <protection/>
    </xf>
    <xf numFmtId="0" fontId="1" fillId="0" borderId="16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 quotePrefix="1">
      <alignment/>
      <protection/>
    </xf>
    <xf numFmtId="49" fontId="8" fillId="0" borderId="0" xfId="0" applyNumberFormat="1" applyFont="1" applyBorder="1" applyAlignment="1" applyProtection="1" quotePrefix="1">
      <alignment horizontal="left"/>
      <protection/>
    </xf>
    <xf numFmtId="0" fontId="0" fillId="0" borderId="0" xfId="58" applyFont="1" applyAlignment="1" applyProtection="1">
      <alignment horizontal="centerContinuous"/>
      <protection/>
    </xf>
    <xf numFmtId="0" fontId="9" fillId="0" borderId="0" xfId="58" applyFont="1" applyAlignment="1" applyProtection="1">
      <alignment horizontal="centerContinuous"/>
      <protection/>
    </xf>
    <xf numFmtId="0" fontId="0" fillId="0" borderId="0" xfId="58" applyFont="1" applyAlignment="1" applyProtection="1">
      <alignment/>
      <protection/>
    </xf>
    <xf numFmtId="0" fontId="0" fillId="0" borderId="0" xfId="58" applyFont="1" applyProtection="1">
      <alignment/>
      <protection/>
    </xf>
    <xf numFmtId="0" fontId="9" fillId="0" borderId="0" xfId="58" applyFont="1" applyAlignment="1" applyProtection="1">
      <alignment horizontal="left"/>
      <protection/>
    </xf>
    <xf numFmtId="0" fontId="9" fillId="0" borderId="0" xfId="58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0" fillId="0" borderId="0" xfId="58" applyFont="1" applyBorder="1" applyAlignment="1" applyProtection="1">
      <alignment/>
      <protection/>
    </xf>
    <xf numFmtId="0" fontId="0" fillId="0" borderId="0" xfId="58" applyFont="1" applyBorder="1" applyProtection="1">
      <alignment/>
      <protection/>
    </xf>
    <xf numFmtId="0" fontId="3" fillId="0" borderId="17" xfId="58" applyFont="1" applyBorder="1" applyAlignment="1" applyProtection="1">
      <alignment/>
      <protection/>
    </xf>
    <xf numFmtId="0" fontId="3" fillId="0" borderId="18" xfId="58" applyFont="1" applyBorder="1" applyAlignment="1" applyProtection="1" quotePrefix="1">
      <alignment horizontal="left"/>
      <protection/>
    </xf>
    <xf numFmtId="0" fontId="3" fillId="0" borderId="18" xfId="0" applyFont="1" applyBorder="1" applyAlignment="1" applyProtection="1">
      <alignment/>
      <protection/>
    </xf>
    <xf numFmtId="0" fontId="10" fillId="0" borderId="0" xfId="58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58" applyFont="1" applyAlignment="1" applyProtection="1">
      <alignment/>
      <protection/>
    </xf>
    <xf numFmtId="0" fontId="3" fillId="0" borderId="0" xfId="58" applyFont="1" applyBorder="1" applyAlignment="1" applyProtection="1">
      <alignment/>
      <protection/>
    </xf>
    <xf numFmtId="0" fontId="3" fillId="0" borderId="19" xfId="58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58" applyFont="1" applyProtection="1">
      <alignment/>
      <protection/>
    </xf>
    <xf numFmtId="0" fontId="3" fillId="0" borderId="18" xfId="58" applyFont="1" applyBorder="1" applyAlignment="1" applyProtection="1">
      <alignment/>
      <protection/>
    </xf>
    <xf numFmtId="0" fontId="0" fillId="0" borderId="20" xfId="58" applyFont="1" applyBorder="1" applyAlignment="1" applyProtection="1">
      <alignment horizontal="center"/>
      <protection locked="0"/>
    </xf>
    <xf numFmtId="0" fontId="3" fillId="0" borderId="0" xfId="58" applyFont="1" applyAlignment="1" applyProtection="1" quotePrefix="1">
      <alignment horizontal="left"/>
      <protection/>
    </xf>
    <xf numFmtId="0" fontId="0" fillId="0" borderId="0" xfId="58" applyFont="1" applyAlignment="1" applyProtection="1">
      <alignment horizontal="centerContinuous" vertical="top"/>
      <protection/>
    </xf>
    <xf numFmtId="0" fontId="3" fillId="0" borderId="0" xfId="0" applyFont="1" applyAlignment="1" applyProtection="1">
      <alignment horizontal="centerContinuous" vertical="top"/>
      <protection/>
    </xf>
    <xf numFmtId="0" fontId="3" fillId="0" borderId="0" xfId="58" applyFont="1" applyAlignment="1" applyProtection="1">
      <alignment wrapText="1"/>
      <protection/>
    </xf>
    <xf numFmtId="0" fontId="3" fillId="0" borderId="21" xfId="58" applyFont="1" applyBorder="1" applyAlignment="1" applyProtection="1">
      <alignment/>
      <protection/>
    </xf>
    <xf numFmtId="0" fontId="3" fillId="0" borderId="21" xfId="58" applyFont="1" applyBorder="1" applyProtection="1">
      <alignment/>
      <protection/>
    </xf>
    <xf numFmtId="0" fontId="3" fillId="0" borderId="22" xfId="58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19" xfId="58" applyFont="1" applyBorder="1" applyAlignment="1" applyProtection="1">
      <alignment horizontal="centerContinuous" wrapText="1"/>
      <protection/>
    </xf>
    <xf numFmtId="0" fontId="0" fillId="0" borderId="19" xfId="58" applyFont="1" applyBorder="1" applyAlignment="1" applyProtection="1">
      <alignment/>
      <protection/>
    </xf>
    <xf numFmtId="0" fontId="0" fillId="0" borderId="0" xfId="58" applyFont="1" applyAlignment="1" applyProtection="1">
      <alignment horizontal="center"/>
      <protection/>
    </xf>
    <xf numFmtId="0" fontId="0" fillId="0" borderId="17" xfId="58" applyFont="1" applyBorder="1" applyAlignment="1" applyProtection="1">
      <alignment/>
      <protection/>
    </xf>
    <xf numFmtId="0" fontId="0" fillId="0" borderId="17" xfId="58" applyFont="1" applyBorder="1" applyProtection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>
      <alignment/>
      <protection/>
    </xf>
    <xf numFmtId="0" fontId="12" fillId="0" borderId="0" xfId="58" applyFont="1" applyAlignment="1" applyProtection="1">
      <alignment/>
      <protection/>
    </xf>
    <xf numFmtId="9" fontId="1" fillId="0" borderId="0" xfId="61" applyFont="1" applyAlignment="1" applyProtection="1">
      <alignment/>
      <protection/>
    </xf>
    <xf numFmtId="9" fontId="5" fillId="33" borderId="23" xfId="61" applyFont="1" applyFill="1" applyBorder="1" applyAlignment="1" applyProtection="1">
      <alignment horizontal="center" wrapText="1"/>
      <protection/>
    </xf>
    <xf numFmtId="9" fontId="1" fillId="0" borderId="24" xfId="61" applyFont="1" applyBorder="1" applyAlignment="1" applyProtection="1">
      <alignment/>
      <protection/>
    </xf>
    <xf numFmtId="9" fontId="1" fillId="0" borderId="24" xfId="61" applyFont="1" applyFill="1" applyBorder="1" applyAlignment="1" applyProtection="1">
      <alignment/>
      <protection/>
    </xf>
    <xf numFmtId="9" fontId="1" fillId="34" borderId="24" xfId="61" applyFont="1" applyFill="1" applyBorder="1" applyAlignment="1" applyProtection="1">
      <alignment/>
      <protection/>
    </xf>
    <xf numFmtId="9" fontId="0" fillId="0" borderId="0" xfId="61" applyFont="1" applyAlignment="1">
      <alignment/>
    </xf>
    <xf numFmtId="38" fontId="1" fillId="33" borderId="25" xfId="0" applyNumberFormat="1" applyFont="1" applyFill="1" applyBorder="1" applyAlignment="1" applyProtection="1">
      <alignment horizontal="right"/>
      <protection/>
    </xf>
    <xf numFmtId="38" fontId="1" fillId="34" borderId="26" xfId="0" applyNumberFormat="1" applyFont="1" applyFill="1" applyBorder="1" applyAlignment="1" applyProtection="1">
      <alignment/>
      <protection/>
    </xf>
    <xf numFmtId="9" fontId="1" fillId="34" borderId="27" xfId="61" applyFont="1" applyFill="1" applyBorder="1" applyAlignment="1" applyProtection="1">
      <alignment/>
      <protection/>
    </xf>
    <xf numFmtId="39" fontId="5" fillId="33" borderId="27" xfId="0" applyNumberFormat="1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38" fontId="1" fillId="0" borderId="29" xfId="0" applyNumberFormat="1" applyFont="1" applyBorder="1" applyAlignment="1" applyProtection="1">
      <alignment/>
      <protection/>
    </xf>
    <xf numFmtId="38" fontId="1" fillId="0" borderId="29" xfId="0" applyNumberFormat="1" applyFont="1" applyFill="1" applyBorder="1" applyAlignment="1" applyProtection="1">
      <alignment/>
      <protection/>
    </xf>
    <xf numFmtId="38" fontId="1" fillId="34" borderId="29" xfId="0" applyNumberFormat="1" applyFont="1" applyFill="1" applyBorder="1" applyAlignment="1" applyProtection="1">
      <alignment/>
      <protection/>
    </xf>
    <xf numFmtId="38" fontId="1" fillId="35" borderId="30" xfId="0" applyNumberFormat="1" applyFont="1" applyFill="1" applyBorder="1" applyAlignment="1" applyProtection="1">
      <alignment/>
      <protection/>
    </xf>
    <xf numFmtId="38" fontId="1" fillId="34" borderId="31" xfId="0" applyNumberFormat="1" applyFont="1" applyFill="1" applyBorder="1" applyAlignment="1" applyProtection="1">
      <alignment/>
      <protection/>
    </xf>
    <xf numFmtId="38" fontId="1" fillId="34" borderId="32" xfId="0" applyNumberFormat="1" applyFont="1" applyFill="1" applyBorder="1" applyAlignment="1" applyProtection="1">
      <alignment/>
      <protection/>
    </xf>
    <xf numFmtId="38" fontId="1" fillId="34" borderId="33" xfId="0" applyNumberFormat="1" applyFont="1" applyFill="1" applyBorder="1" applyAlignment="1" applyProtection="1">
      <alignment/>
      <protection/>
    </xf>
    <xf numFmtId="38" fontId="5" fillId="33" borderId="31" xfId="0" applyNumberFormat="1" applyFont="1" applyFill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/>
      <protection/>
    </xf>
    <xf numFmtId="9" fontId="1" fillId="34" borderId="35" xfId="61" applyFont="1" applyFill="1" applyBorder="1" applyAlignment="1" applyProtection="1">
      <alignment/>
      <protection/>
    </xf>
    <xf numFmtId="9" fontId="1" fillId="34" borderId="36" xfId="61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3" fontId="1" fillId="0" borderId="15" xfId="0" applyNumberFormat="1" applyFont="1" applyBorder="1" applyAlignment="1" applyProtection="1" quotePrefix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 wrapText="1"/>
      <protection/>
    </xf>
    <xf numFmtId="38" fontId="1" fillId="34" borderId="38" xfId="0" applyNumberFormat="1" applyFont="1" applyFill="1" applyBorder="1" applyAlignment="1" applyProtection="1">
      <alignment/>
      <protection/>
    </xf>
    <xf numFmtId="40" fontId="1" fillId="0" borderId="0" xfId="0" applyNumberFormat="1" applyFont="1" applyAlignment="1" applyProtection="1">
      <alignment/>
      <protection/>
    </xf>
    <xf numFmtId="40" fontId="0" fillId="0" borderId="0" xfId="0" applyNumberFormat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38" fontId="1" fillId="0" borderId="24" xfId="0" applyNumberFormat="1" applyFont="1" applyBorder="1" applyAlignment="1" applyProtection="1">
      <alignment horizontal="center"/>
      <protection/>
    </xf>
    <xf numFmtId="38" fontId="1" fillId="35" borderId="39" xfId="0" applyNumberFormat="1" applyFont="1" applyFill="1" applyBorder="1" applyAlignment="1" applyProtection="1">
      <alignment/>
      <protection/>
    </xf>
    <xf numFmtId="40" fontId="1" fillId="36" borderId="14" xfId="0" applyNumberFormat="1" applyFont="1" applyFill="1" applyBorder="1" applyAlignment="1" applyProtection="1">
      <alignment horizontal="right"/>
      <protection locked="0"/>
    </xf>
    <xf numFmtId="40" fontId="1" fillId="33" borderId="13" xfId="0" applyNumberFormat="1" applyFont="1" applyFill="1" applyBorder="1" applyAlignment="1" applyProtection="1">
      <alignment horizontal="right"/>
      <protection/>
    </xf>
    <xf numFmtId="40" fontId="1" fillId="34" borderId="40" xfId="0" applyNumberFormat="1" applyFont="1" applyFill="1" applyBorder="1" applyAlignment="1" applyProtection="1">
      <alignment/>
      <protection/>
    </xf>
    <xf numFmtId="40" fontId="1" fillId="0" borderId="14" xfId="0" applyNumberFormat="1" applyFont="1" applyFill="1" applyBorder="1" applyAlignment="1" applyProtection="1">
      <alignment horizontal="right"/>
      <protection locked="0"/>
    </xf>
    <xf numFmtId="40" fontId="1" fillId="0" borderId="15" xfId="0" applyNumberFormat="1" applyFont="1" applyFill="1" applyBorder="1" applyAlignment="1" applyProtection="1">
      <alignment horizontal="right"/>
      <protection locked="0"/>
    </xf>
    <xf numFmtId="40" fontId="1" fillId="36" borderId="16" xfId="0" applyNumberFormat="1" applyFont="1" applyFill="1" applyBorder="1" applyAlignment="1" applyProtection="1">
      <alignment horizontal="right"/>
      <protection/>
    </xf>
    <xf numFmtId="40" fontId="1" fillId="35" borderId="41" xfId="0" applyNumberFormat="1" applyFont="1" applyFill="1" applyBorder="1" applyAlignment="1" applyProtection="1">
      <alignment/>
      <protection/>
    </xf>
    <xf numFmtId="40" fontId="1" fillId="35" borderId="30" xfId="0" applyNumberFormat="1" applyFont="1" applyFill="1" applyBorder="1" applyAlignment="1" applyProtection="1">
      <alignment/>
      <protection/>
    </xf>
    <xf numFmtId="40" fontId="1" fillId="33" borderId="42" xfId="0" applyNumberFormat="1" applyFont="1" applyFill="1" applyBorder="1" applyAlignment="1" applyProtection="1">
      <alignment horizontal="right"/>
      <protection/>
    </xf>
    <xf numFmtId="40" fontId="1" fillId="36" borderId="42" xfId="0" applyNumberFormat="1" applyFont="1" applyFill="1" applyBorder="1" applyAlignment="1" applyProtection="1">
      <alignment horizontal="right"/>
      <protection/>
    </xf>
    <xf numFmtId="40" fontId="1" fillId="35" borderId="43" xfId="0" applyNumberFormat="1" applyFont="1" applyFill="1" applyBorder="1" applyAlignment="1" applyProtection="1">
      <alignment/>
      <protection/>
    </xf>
    <xf numFmtId="40" fontId="1" fillId="36" borderId="13" xfId="0" applyNumberFormat="1" applyFont="1" applyFill="1" applyBorder="1" applyAlignment="1" applyProtection="1">
      <alignment horizontal="right"/>
      <protection/>
    </xf>
    <xf numFmtId="40" fontId="1" fillId="0" borderId="15" xfId="0" applyNumberFormat="1" applyFont="1" applyBorder="1" applyAlignment="1" applyProtection="1">
      <alignment horizontal="right"/>
      <protection locked="0"/>
    </xf>
    <xf numFmtId="40" fontId="1" fillId="0" borderId="16" xfId="0" applyNumberFormat="1" applyFont="1" applyBorder="1" applyAlignment="1" applyProtection="1">
      <alignment horizontal="right"/>
      <protection locked="0"/>
    </xf>
    <xf numFmtId="40" fontId="1" fillId="34" borderId="30" xfId="0" applyNumberFormat="1" applyFont="1" applyFill="1" applyBorder="1" applyAlignment="1" applyProtection="1">
      <alignment/>
      <protection/>
    </xf>
    <xf numFmtId="40" fontId="1" fillId="34" borderId="44" xfId="0" applyNumberFormat="1" applyFont="1" applyFill="1" applyBorder="1" applyAlignment="1" applyProtection="1">
      <alignment horizontal="right"/>
      <protection/>
    </xf>
    <xf numFmtId="40" fontId="1" fillId="35" borderId="42" xfId="0" applyNumberFormat="1" applyFont="1" applyFill="1" applyBorder="1" applyAlignment="1" applyProtection="1">
      <alignment horizontal="right"/>
      <protection/>
    </xf>
    <xf numFmtId="40" fontId="1" fillId="0" borderId="16" xfId="0" applyNumberFormat="1" applyFont="1" applyFill="1" applyBorder="1" applyAlignment="1" applyProtection="1">
      <alignment horizontal="right"/>
      <protection/>
    </xf>
    <xf numFmtId="40" fontId="1" fillId="0" borderId="16" xfId="0" applyNumberFormat="1" applyFont="1" applyFill="1" applyBorder="1" applyAlignment="1" applyProtection="1">
      <alignment horizontal="right"/>
      <protection locked="0"/>
    </xf>
    <xf numFmtId="40" fontId="1" fillId="35" borderId="13" xfId="0" applyNumberFormat="1" applyFont="1" applyFill="1" applyBorder="1" applyAlignment="1" applyProtection="1">
      <alignment horizontal="right"/>
      <protection/>
    </xf>
    <xf numFmtId="40" fontId="1" fillId="34" borderId="45" xfId="0" applyNumberFormat="1" applyFont="1" applyFill="1" applyBorder="1" applyAlignment="1" applyProtection="1">
      <alignment/>
      <protection/>
    </xf>
    <xf numFmtId="40" fontId="1" fillId="34" borderId="46" xfId="0" applyNumberFormat="1" applyFont="1" applyFill="1" applyBorder="1" applyAlignment="1" applyProtection="1">
      <alignment/>
      <protection/>
    </xf>
    <xf numFmtId="40" fontId="1" fillId="0" borderId="47" xfId="0" applyNumberFormat="1" applyFont="1" applyFill="1" applyBorder="1" applyAlignment="1" applyProtection="1">
      <alignment horizontal="right"/>
      <protection locked="0"/>
    </xf>
    <xf numFmtId="40" fontId="1" fillId="35" borderId="47" xfId="0" applyNumberFormat="1" applyFont="1" applyFill="1" applyBorder="1" applyAlignment="1" applyProtection="1">
      <alignment horizontal="right"/>
      <protection/>
    </xf>
    <xf numFmtId="40" fontId="1" fillId="0" borderId="13" xfId="0" applyNumberFormat="1" applyFont="1" applyBorder="1" applyAlignment="1" applyProtection="1">
      <alignment horizontal="right"/>
      <protection locked="0"/>
    </xf>
    <xf numFmtId="40" fontId="5" fillId="37" borderId="44" xfId="0" applyNumberFormat="1" applyFont="1" applyFill="1" applyBorder="1" applyAlignment="1" applyProtection="1">
      <alignment horizontal="right"/>
      <protection/>
    </xf>
    <xf numFmtId="40" fontId="1" fillId="34" borderId="42" xfId="0" applyNumberFormat="1" applyFont="1" applyFill="1" applyBorder="1" applyAlignment="1" applyProtection="1">
      <alignment horizontal="right"/>
      <protection/>
    </xf>
    <xf numFmtId="40" fontId="1" fillId="34" borderId="14" xfId="0" applyNumberFormat="1" applyFont="1" applyFill="1" applyBorder="1" applyAlignment="1" applyProtection="1">
      <alignment horizontal="right"/>
      <protection/>
    </xf>
    <xf numFmtId="40" fontId="1" fillId="0" borderId="13" xfId="0" applyNumberFormat="1" applyFont="1" applyFill="1" applyBorder="1" applyAlignment="1" applyProtection="1">
      <alignment horizontal="right"/>
      <protection/>
    </xf>
    <xf numFmtId="0" fontId="14" fillId="0" borderId="20" xfId="53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40" fontId="1" fillId="0" borderId="14" xfId="0" applyNumberFormat="1" applyFont="1" applyFill="1" applyBorder="1" applyAlignment="1" applyProtection="1">
      <alignment horizontal="right"/>
      <protection/>
    </xf>
    <xf numFmtId="40" fontId="1" fillId="0" borderId="15" xfId="0" applyNumberFormat="1" applyFont="1" applyBorder="1" applyAlignment="1" applyProtection="1">
      <alignment horizontal="right"/>
      <protection/>
    </xf>
    <xf numFmtId="40" fontId="1" fillId="0" borderId="16" xfId="0" applyNumberFormat="1" applyFont="1" applyBorder="1" applyAlignment="1" applyProtection="1">
      <alignment horizontal="right"/>
      <protection/>
    </xf>
    <xf numFmtId="40" fontId="5" fillId="35" borderId="48" xfId="0" applyNumberFormat="1" applyFont="1" applyFill="1" applyBorder="1" applyAlignment="1" applyProtection="1">
      <alignment/>
      <protection/>
    </xf>
    <xf numFmtId="38" fontId="1" fillId="0" borderId="49" xfId="0" applyNumberFormat="1" applyFont="1" applyBorder="1" applyAlignment="1" applyProtection="1">
      <alignment horizontal="center"/>
      <protection/>
    </xf>
    <xf numFmtId="38" fontId="1" fillId="0" borderId="50" xfId="0" applyNumberFormat="1" applyFont="1" applyBorder="1" applyAlignment="1" applyProtection="1">
      <alignment horizontal="center"/>
      <protection/>
    </xf>
    <xf numFmtId="38" fontId="1" fillId="0" borderId="50" xfId="0" applyNumberFormat="1" applyFont="1" applyFill="1" applyBorder="1" applyAlignment="1" applyProtection="1">
      <alignment horizontal="center"/>
      <protection/>
    </xf>
    <xf numFmtId="40" fontId="5" fillId="34" borderId="44" xfId="0" applyNumberFormat="1" applyFont="1" applyFill="1" applyBorder="1" applyAlignment="1" applyProtection="1">
      <alignment horizontal="right"/>
      <protection/>
    </xf>
    <xf numFmtId="40" fontId="5" fillId="34" borderId="48" xfId="0" applyNumberFormat="1" applyFont="1" applyFill="1" applyBorder="1" applyAlignment="1" applyProtection="1">
      <alignment/>
      <protection/>
    </xf>
    <xf numFmtId="40" fontId="5" fillId="38" borderId="44" xfId="0" applyNumberFormat="1" applyFont="1" applyFill="1" applyBorder="1" applyAlignment="1" applyProtection="1">
      <alignment horizontal="right"/>
      <protection/>
    </xf>
    <xf numFmtId="40" fontId="5" fillId="0" borderId="42" xfId="0" applyNumberFormat="1" applyFont="1" applyFill="1" applyBorder="1" applyAlignment="1" applyProtection="1">
      <alignment horizontal="right"/>
      <protection/>
    </xf>
    <xf numFmtId="38" fontId="5" fillId="34" borderId="31" xfId="0" applyNumberFormat="1" applyFont="1" applyFill="1" applyBorder="1" applyAlignment="1" applyProtection="1">
      <alignment/>
      <protection/>
    </xf>
    <xf numFmtId="9" fontId="5" fillId="34" borderId="27" xfId="6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40" fontId="1" fillId="34" borderId="51" xfId="0" applyNumberFormat="1" applyFont="1" applyFill="1" applyBorder="1" applyAlignment="1" applyProtection="1">
      <alignment/>
      <protection/>
    </xf>
    <xf numFmtId="40" fontId="1" fillId="36" borderId="15" xfId="0" applyNumberFormat="1" applyFont="1" applyFill="1" applyBorder="1" applyAlignment="1" applyProtection="1">
      <alignment horizontal="right"/>
      <protection/>
    </xf>
    <xf numFmtId="40" fontId="1" fillId="0" borderId="15" xfId="0" applyNumberFormat="1" applyFont="1" applyFill="1" applyBorder="1" applyAlignment="1" applyProtection="1">
      <alignment horizontal="right"/>
      <protection/>
    </xf>
    <xf numFmtId="40" fontId="1" fillId="35" borderId="51" xfId="0" applyNumberFormat="1" applyFont="1" applyFill="1" applyBorder="1" applyAlignment="1" applyProtection="1">
      <alignment/>
      <protection/>
    </xf>
    <xf numFmtId="38" fontId="1" fillId="39" borderId="52" xfId="0" applyNumberFormat="1" applyFont="1" applyFill="1" applyBorder="1" applyAlignment="1" applyProtection="1">
      <alignment horizontal="center"/>
      <protection/>
    </xf>
    <xf numFmtId="40" fontId="5" fillId="35" borderId="42" xfId="0" applyNumberFormat="1" applyFont="1" applyFill="1" applyBorder="1" applyAlignment="1" applyProtection="1">
      <alignment horizontal="right"/>
      <protection/>
    </xf>
    <xf numFmtId="40" fontId="5" fillId="34" borderId="47" xfId="0" applyNumberFormat="1" applyFont="1" applyFill="1" applyBorder="1" applyAlignment="1" applyProtection="1">
      <alignment horizontal="right"/>
      <protection/>
    </xf>
    <xf numFmtId="40" fontId="5" fillId="34" borderId="53" xfId="0" applyNumberFormat="1" applyFont="1" applyFill="1" applyBorder="1" applyAlignment="1" applyProtection="1">
      <alignment/>
      <protection/>
    </xf>
    <xf numFmtId="38" fontId="5" fillId="39" borderId="52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 quotePrefix="1">
      <alignment horizontal="center"/>
      <protection/>
    </xf>
    <xf numFmtId="49" fontId="5" fillId="0" borderId="19" xfId="0" applyNumberFormat="1" applyFont="1" applyBorder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/>
      <protection/>
    </xf>
    <xf numFmtId="40" fontId="5" fillId="35" borderId="13" xfId="0" applyNumberFormat="1" applyFont="1" applyFill="1" applyBorder="1" applyAlignment="1" applyProtection="1">
      <alignment horizontal="right"/>
      <protection/>
    </xf>
    <xf numFmtId="40" fontId="5" fillId="35" borderId="30" xfId="0" applyNumberFormat="1" applyFont="1" applyFill="1" applyBorder="1" applyAlignment="1" applyProtection="1">
      <alignment/>
      <protection/>
    </xf>
    <xf numFmtId="38" fontId="5" fillId="39" borderId="50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/>
      <protection/>
    </xf>
    <xf numFmtId="49" fontId="5" fillId="33" borderId="23" xfId="0" applyNumberFormat="1" applyFont="1" applyFill="1" applyBorder="1" applyAlignment="1" applyProtection="1">
      <alignment horizontal="center" vertical="center" wrapText="1"/>
      <protection/>
    </xf>
    <xf numFmtId="4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/>
      <protection/>
    </xf>
    <xf numFmtId="38" fontId="1" fillId="36" borderId="55" xfId="0" applyNumberFormat="1" applyFont="1" applyFill="1" applyBorder="1" applyAlignment="1" applyProtection="1">
      <alignment horizontal="right"/>
      <protection/>
    </xf>
    <xf numFmtId="40" fontId="1" fillId="36" borderId="56" xfId="0" applyNumberFormat="1" applyFont="1" applyFill="1" applyBorder="1" applyAlignment="1" applyProtection="1">
      <alignment horizontal="right"/>
      <protection locked="0"/>
    </xf>
    <xf numFmtId="40" fontId="1" fillId="0" borderId="56" xfId="0" applyNumberFormat="1" applyFont="1" applyFill="1" applyBorder="1" applyAlignment="1" applyProtection="1">
      <alignment horizontal="right"/>
      <protection locked="0"/>
    </xf>
    <xf numFmtId="40" fontId="1" fillId="0" borderId="57" xfId="0" applyNumberFormat="1" applyFont="1" applyFill="1" applyBorder="1" applyAlignment="1" applyProtection="1">
      <alignment horizontal="right"/>
      <protection locked="0"/>
    </xf>
    <xf numFmtId="40" fontId="5" fillId="35" borderId="58" xfId="0" applyNumberFormat="1" applyFont="1" applyFill="1" applyBorder="1" applyAlignment="1" applyProtection="1">
      <alignment horizontal="right"/>
      <protection/>
    </xf>
    <xf numFmtId="40" fontId="1" fillId="33" borderId="59" xfId="0" applyNumberFormat="1" applyFont="1" applyFill="1" applyBorder="1" applyAlignment="1" applyProtection="1">
      <alignment horizontal="right"/>
      <protection/>
    </xf>
    <xf numFmtId="40" fontId="1" fillId="33" borderId="55" xfId="0" applyNumberFormat="1" applyFont="1" applyFill="1" applyBorder="1" applyAlignment="1" applyProtection="1">
      <alignment horizontal="right"/>
      <protection/>
    </xf>
    <xf numFmtId="40" fontId="1" fillId="33" borderId="56" xfId="0" applyNumberFormat="1" applyFont="1" applyFill="1" applyBorder="1" applyAlignment="1" applyProtection="1">
      <alignment horizontal="right"/>
      <protection/>
    </xf>
    <xf numFmtId="40" fontId="1" fillId="0" borderId="60" xfId="0" applyNumberFormat="1" applyFont="1" applyBorder="1" applyAlignment="1" applyProtection="1">
      <alignment horizontal="right"/>
      <protection locked="0"/>
    </xf>
    <xf numFmtId="40" fontId="5" fillId="34" borderId="58" xfId="0" applyNumberFormat="1" applyFont="1" applyFill="1" applyBorder="1" applyAlignment="1" applyProtection="1">
      <alignment horizontal="right"/>
      <protection/>
    </xf>
    <xf numFmtId="40" fontId="1" fillId="36" borderId="59" xfId="0" applyNumberFormat="1" applyFont="1" applyFill="1" applyBorder="1" applyAlignment="1" applyProtection="1">
      <alignment horizontal="right"/>
      <protection/>
    </xf>
    <xf numFmtId="40" fontId="1" fillId="36" borderId="55" xfId="0" applyNumberFormat="1" applyFont="1" applyFill="1" applyBorder="1" applyAlignment="1" applyProtection="1">
      <alignment horizontal="right"/>
      <protection/>
    </xf>
    <xf numFmtId="40" fontId="1" fillId="33" borderId="57" xfId="0" applyNumberFormat="1" applyFont="1" applyFill="1" applyBorder="1" applyAlignment="1" applyProtection="1">
      <alignment horizontal="right"/>
      <protection/>
    </xf>
    <xf numFmtId="40" fontId="1" fillId="39" borderId="57" xfId="0" applyNumberFormat="1" applyFont="1" applyFill="1" applyBorder="1" applyAlignment="1" applyProtection="1">
      <alignment horizontal="right"/>
      <protection/>
    </xf>
    <xf numFmtId="40" fontId="1" fillId="38" borderId="59" xfId="0" applyNumberFormat="1" applyFont="1" applyFill="1" applyBorder="1" applyAlignment="1" applyProtection="1">
      <alignment horizontal="right"/>
      <protection/>
    </xf>
    <xf numFmtId="40" fontId="1" fillId="38" borderId="55" xfId="0" applyNumberFormat="1" applyFont="1" applyFill="1" applyBorder="1" applyAlignment="1" applyProtection="1">
      <alignment horizontal="right"/>
      <protection/>
    </xf>
    <xf numFmtId="40" fontId="5" fillId="35" borderId="55" xfId="0" applyNumberFormat="1" applyFont="1" applyFill="1" applyBorder="1" applyAlignment="1" applyProtection="1">
      <alignment horizontal="right"/>
      <protection/>
    </xf>
    <xf numFmtId="40" fontId="5" fillId="34" borderId="61" xfId="0" applyNumberFormat="1" applyFont="1" applyFill="1" applyBorder="1" applyAlignment="1" applyProtection="1">
      <alignment horizontal="right"/>
      <protection/>
    </xf>
    <xf numFmtId="40" fontId="1" fillId="0" borderId="57" xfId="0" applyNumberFormat="1" applyFont="1" applyBorder="1" applyAlignment="1" applyProtection="1">
      <alignment horizontal="right"/>
      <protection locked="0"/>
    </xf>
    <xf numFmtId="40" fontId="1" fillId="34" borderId="58" xfId="0" applyNumberFormat="1" applyFont="1" applyFill="1" applyBorder="1" applyAlignment="1" applyProtection="1">
      <alignment horizontal="right"/>
      <protection/>
    </xf>
    <xf numFmtId="40" fontId="1" fillId="0" borderId="60" xfId="0" applyNumberFormat="1" applyFont="1" applyFill="1" applyBorder="1" applyAlignment="1" applyProtection="1">
      <alignment horizontal="right"/>
      <protection/>
    </xf>
    <xf numFmtId="40" fontId="1" fillId="36" borderId="60" xfId="0" applyNumberFormat="1" applyFont="1" applyFill="1" applyBorder="1" applyAlignment="1" applyProtection="1">
      <alignment horizontal="right"/>
      <protection/>
    </xf>
    <xf numFmtId="40" fontId="1" fillId="0" borderId="60" xfId="0" applyNumberFormat="1" applyFont="1" applyFill="1" applyBorder="1" applyAlignment="1" applyProtection="1">
      <alignment horizontal="right"/>
      <protection locked="0"/>
    </xf>
    <xf numFmtId="40" fontId="1" fillId="35" borderId="59" xfId="0" applyNumberFormat="1" applyFont="1" applyFill="1" applyBorder="1" applyAlignment="1" applyProtection="1">
      <alignment horizontal="right"/>
      <protection/>
    </xf>
    <xf numFmtId="40" fontId="1" fillId="35" borderId="55" xfId="0" applyNumberFormat="1" applyFont="1" applyFill="1" applyBorder="1" applyAlignment="1" applyProtection="1">
      <alignment horizontal="right"/>
      <protection/>
    </xf>
    <xf numFmtId="40" fontId="1" fillId="0" borderId="61" xfId="0" applyNumberFormat="1" applyFont="1" applyFill="1" applyBorder="1" applyAlignment="1" applyProtection="1">
      <alignment horizontal="right"/>
      <protection locked="0"/>
    </xf>
    <xf numFmtId="40" fontId="1" fillId="35" borderId="61" xfId="0" applyNumberFormat="1" applyFont="1" applyFill="1" applyBorder="1" applyAlignment="1" applyProtection="1">
      <alignment horizontal="right"/>
      <protection/>
    </xf>
    <xf numFmtId="40" fontId="1" fillId="0" borderId="55" xfId="0" applyNumberFormat="1" applyFont="1" applyBorder="1" applyAlignment="1" applyProtection="1">
      <alignment horizontal="right"/>
      <protection locked="0"/>
    </xf>
    <xf numFmtId="40" fontId="5" fillId="37" borderId="58" xfId="0" applyNumberFormat="1" applyFont="1" applyFill="1" applyBorder="1" applyAlignment="1" applyProtection="1">
      <alignment horizontal="right"/>
      <protection/>
    </xf>
    <xf numFmtId="40" fontId="1" fillId="34" borderId="59" xfId="0" applyNumberFormat="1" applyFont="1" applyFill="1" applyBorder="1" applyAlignment="1" applyProtection="1">
      <alignment horizontal="right"/>
      <protection/>
    </xf>
    <xf numFmtId="40" fontId="1" fillId="34" borderId="56" xfId="0" applyNumberFormat="1" applyFont="1" applyFill="1" applyBorder="1" applyAlignment="1" applyProtection="1">
      <alignment horizontal="right"/>
      <protection/>
    </xf>
    <xf numFmtId="40" fontId="1" fillId="34" borderId="57" xfId="0" applyNumberFormat="1" applyFont="1" applyFill="1" applyBorder="1" applyAlignment="1" applyProtection="1">
      <alignment horizontal="right"/>
      <protection/>
    </xf>
    <xf numFmtId="38" fontId="1" fillId="36" borderId="62" xfId="0" applyNumberFormat="1" applyFont="1" applyFill="1" applyBorder="1" applyAlignment="1" applyProtection="1">
      <alignment horizontal="right"/>
      <protection/>
    </xf>
    <xf numFmtId="40" fontId="1" fillId="36" borderId="15" xfId="0" applyNumberFormat="1" applyFont="1" applyFill="1" applyBorder="1" applyAlignment="1" applyProtection="1">
      <alignment horizontal="right"/>
      <protection locked="0"/>
    </xf>
    <xf numFmtId="49" fontId="1" fillId="0" borderId="19" xfId="0" applyNumberFormat="1" applyFont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49" fontId="5" fillId="0" borderId="63" xfId="0" applyNumberFormat="1" applyFont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40" fontId="5" fillId="0" borderId="44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0" fontId="1" fillId="36" borderId="57" xfId="0" applyNumberFormat="1" applyFont="1" applyFill="1" applyBorder="1" applyAlignment="1" applyProtection="1">
      <alignment horizontal="right"/>
      <protection locked="0"/>
    </xf>
    <xf numFmtId="38" fontId="1" fillId="0" borderId="64" xfId="0" applyNumberFormat="1" applyFont="1" applyBorder="1" applyAlignment="1" applyProtection="1">
      <alignment horizontal="center"/>
      <protection/>
    </xf>
    <xf numFmtId="38" fontId="1" fillId="39" borderId="50" xfId="0" applyNumberFormat="1" applyFont="1" applyFill="1" applyBorder="1" applyAlignment="1" applyProtection="1">
      <alignment horizontal="center"/>
      <protection/>
    </xf>
    <xf numFmtId="40" fontId="1" fillId="39" borderId="19" xfId="0" applyNumberFormat="1" applyFont="1" applyFill="1" applyBorder="1" applyAlignment="1" applyProtection="1">
      <alignment horizontal="right"/>
      <protection/>
    </xf>
    <xf numFmtId="40" fontId="1" fillId="35" borderId="25" xfId="0" applyNumberFormat="1" applyFont="1" applyFill="1" applyBorder="1" applyAlignment="1" applyProtection="1">
      <alignment horizontal="right"/>
      <protection/>
    </xf>
    <xf numFmtId="40" fontId="1" fillId="35" borderId="65" xfId="0" applyNumberFormat="1" applyFont="1" applyFill="1" applyBorder="1" applyAlignment="1" applyProtection="1">
      <alignment horizontal="right"/>
      <protection/>
    </xf>
    <xf numFmtId="40" fontId="5" fillId="39" borderId="19" xfId="0" applyNumberFormat="1" applyFont="1" applyFill="1" applyBorder="1" applyAlignment="1" applyProtection="1">
      <alignment horizontal="right"/>
      <protection/>
    </xf>
    <xf numFmtId="40" fontId="5" fillId="39" borderId="20" xfId="0" applyNumberFormat="1" applyFont="1" applyFill="1" applyBorder="1" applyAlignment="1" applyProtection="1">
      <alignment horizontal="right"/>
      <protection/>
    </xf>
    <xf numFmtId="49" fontId="1" fillId="33" borderId="66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40" fontId="5" fillId="35" borderId="59" xfId="0" applyNumberFormat="1" applyFont="1" applyFill="1" applyBorder="1" applyAlignment="1" applyProtection="1">
      <alignment horizontal="right"/>
      <protection/>
    </xf>
    <xf numFmtId="40" fontId="5" fillId="35" borderId="67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38" fontId="1" fillId="39" borderId="24" xfId="0" applyNumberFormat="1" applyFont="1" applyFill="1" applyBorder="1" applyAlignment="1" applyProtection="1">
      <alignment horizontal="center"/>
      <protection/>
    </xf>
    <xf numFmtId="0" fontId="1" fillId="36" borderId="13" xfId="0" applyFont="1" applyFill="1" applyBorder="1" applyAlignment="1" applyProtection="1">
      <alignment horizontal="right"/>
      <protection/>
    </xf>
    <xf numFmtId="40" fontId="1" fillId="35" borderId="39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40" fontId="1" fillId="35" borderId="53" xfId="0" applyNumberFormat="1" applyFont="1" applyFill="1" applyBorder="1" applyAlignment="1" applyProtection="1">
      <alignment/>
      <protection/>
    </xf>
    <xf numFmtId="40" fontId="1" fillId="34" borderId="48" xfId="0" applyNumberFormat="1" applyFont="1" applyFill="1" applyBorder="1" applyAlignment="1" applyProtection="1">
      <alignment horizontal="right"/>
      <protection/>
    </xf>
    <xf numFmtId="40" fontId="5" fillId="37" borderId="48" xfId="0" applyNumberFormat="1" applyFont="1" applyFill="1" applyBorder="1" applyAlignment="1" applyProtection="1">
      <alignment/>
      <protection/>
    </xf>
    <xf numFmtId="40" fontId="5" fillId="40" borderId="44" xfId="0" applyNumberFormat="1" applyFont="1" applyFill="1" applyBorder="1" applyAlignment="1" applyProtection="1">
      <alignment horizontal="right"/>
      <protection/>
    </xf>
    <xf numFmtId="40" fontId="1" fillId="38" borderId="15" xfId="0" applyNumberFormat="1" applyFont="1" applyFill="1" applyBorder="1" applyAlignment="1" applyProtection="1">
      <alignment horizontal="right"/>
      <protection/>
    </xf>
    <xf numFmtId="40" fontId="1" fillId="38" borderId="57" xfId="0" applyNumberFormat="1" applyFont="1" applyFill="1" applyBorder="1" applyAlignment="1" applyProtection="1">
      <alignment horizontal="right"/>
      <protection/>
    </xf>
    <xf numFmtId="0" fontId="0" fillId="0" borderId="50" xfId="0" applyBorder="1" applyAlignment="1">
      <alignment/>
    </xf>
    <xf numFmtId="38" fontId="1" fillId="0" borderId="68" xfId="0" applyNumberFormat="1" applyFont="1" applyBorder="1" applyAlignment="1" applyProtection="1">
      <alignment horizontal="center"/>
      <protection/>
    </xf>
    <xf numFmtId="38" fontId="1" fillId="0" borderId="69" xfId="0" applyNumberFormat="1" applyFont="1" applyBorder="1" applyAlignment="1" applyProtection="1">
      <alignment horizontal="center"/>
      <protection/>
    </xf>
    <xf numFmtId="40" fontId="5" fillId="34" borderId="70" xfId="0" applyNumberFormat="1" applyFont="1" applyFill="1" applyBorder="1" applyAlignment="1" applyProtection="1">
      <alignment/>
      <protection/>
    </xf>
    <xf numFmtId="38" fontId="3" fillId="39" borderId="69" xfId="0" applyNumberFormat="1" applyFont="1" applyFill="1" applyBorder="1" applyAlignment="1">
      <alignment horizontal="center"/>
    </xf>
    <xf numFmtId="0" fontId="1" fillId="0" borderId="34" xfId="0" applyNumberFormat="1" applyFont="1" applyBorder="1" applyAlignment="1" applyProtection="1">
      <alignment/>
      <protection/>
    </xf>
    <xf numFmtId="0" fontId="1" fillId="0" borderId="71" xfId="0" applyNumberFormat="1" applyFont="1" applyBorder="1" applyAlignment="1" applyProtection="1">
      <alignment/>
      <protection/>
    </xf>
    <xf numFmtId="0" fontId="1" fillId="0" borderId="72" xfId="0" applyNumberFormat="1" applyFont="1" applyBorder="1" applyAlignment="1" applyProtection="1">
      <alignment/>
      <protection/>
    </xf>
    <xf numFmtId="0" fontId="1" fillId="0" borderId="73" xfId="0" applyFont="1" applyBorder="1" applyAlignment="1" applyProtection="1">
      <alignment horizontal="center"/>
      <protection/>
    </xf>
    <xf numFmtId="40" fontId="1" fillId="34" borderId="74" xfId="0" applyNumberFormat="1" applyFont="1" applyFill="1" applyBorder="1" applyAlignment="1" applyProtection="1">
      <alignment horizontal="right"/>
      <protection/>
    </xf>
    <xf numFmtId="40" fontId="1" fillId="34" borderId="75" xfId="0" applyNumberFormat="1" applyFont="1" applyFill="1" applyBorder="1" applyAlignment="1" applyProtection="1">
      <alignment horizontal="right"/>
      <protection/>
    </xf>
    <xf numFmtId="40" fontId="1" fillId="34" borderId="76" xfId="0" applyNumberFormat="1" applyFont="1" applyFill="1" applyBorder="1" applyAlignment="1" applyProtection="1">
      <alignment/>
      <protection/>
    </xf>
    <xf numFmtId="49" fontId="5" fillId="33" borderId="37" xfId="0" applyNumberFormat="1" applyFont="1" applyFill="1" applyBorder="1" applyAlignment="1" applyProtection="1">
      <alignment horizontal="left" vertical="center"/>
      <protection/>
    </xf>
    <xf numFmtId="49" fontId="1" fillId="33" borderId="77" xfId="0" applyNumberFormat="1" applyFont="1" applyFill="1" applyBorder="1" applyAlignment="1" applyProtection="1">
      <alignment horizontal="center"/>
      <protection/>
    </xf>
    <xf numFmtId="49" fontId="1" fillId="0" borderId="71" xfId="0" applyNumberFormat="1" applyFont="1" applyBorder="1" applyAlignment="1" applyProtection="1">
      <alignment/>
      <protection/>
    </xf>
    <xf numFmtId="49" fontId="5" fillId="0" borderId="78" xfId="0" applyNumberFormat="1" applyFont="1" applyBorder="1" applyAlignment="1" applyProtection="1">
      <alignment/>
      <protection/>
    </xf>
    <xf numFmtId="0" fontId="5" fillId="0" borderId="75" xfId="0" applyFont="1" applyFill="1" applyBorder="1" applyAlignment="1" applyProtection="1">
      <alignment horizontal="center"/>
      <protection/>
    </xf>
    <xf numFmtId="40" fontId="5" fillId="0" borderId="75" xfId="0" applyNumberFormat="1" applyFont="1" applyFill="1" applyBorder="1" applyAlignment="1" applyProtection="1">
      <alignment horizontal="right"/>
      <protection/>
    </xf>
    <xf numFmtId="40" fontId="5" fillId="34" borderId="74" xfId="0" applyNumberFormat="1" applyFont="1" applyFill="1" applyBorder="1" applyAlignment="1" applyProtection="1">
      <alignment horizontal="right"/>
      <protection/>
    </xf>
    <xf numFmtId="40" fontId="5" fillId="34" borderId="75" xfId="0" applyNumberFormat="1" applyFont="1" applyFill="1" applyBorder="1" applyAlignment="1" applyProtection="1">
      <alignment horizontal="right"/>
      <protection/>
    </xf>
    <xf numFmtId="40" fontId="5" fillId="34" borderId="76" xfId="0" applyNumberFormat="1" applyFont="1" applyFill="1" applyBorder="1" applyAlignment="1" applyProtection="1">
      <alignment/>
      <protection/>
    </xf>
    <xf numFmtId="49" fontId="5" fillId="0" borderId="71" xfId="0" applyNumberFormat="1" applyFont="1" applyBorder="1" applyAlignment="1" applyProtection="1">
      <alignment/>
      <protection/>
    </xf>
    <xf numFmtId="0" fontId="1" fillId="0" borderId="71" xfId="0" applyFont="1" applyBorder="1" applyAlignment="1" applyProtection="1">
      <alignment/>
      <protection/>
    </xf>
    <xf numFmtId="0" fontId="1" fillId="0" borderId="79" xfId="0" applyFont="1" applyFill="1" applyBorder="1" applyAlignment="1" applyProtection="1">
      <alignment horizontal="center"/>
      <protection/>
    </xf>
    <xf numFmtId="40" fontId="1" fillId="39" borderId="71" xfId="0" applyNumberFormat="1" applyFont="1" applyFill="1" applyBorder="1" applyAlignment="1" applyProtection="1">
      <alignment horizontal="right"/>
      <protection/>
    </xf>
    <xf numFmtId="40" fontId="1" fillId="34" borderId="72" xfId="0" applyNumberFormat="1" applyFont="1" applyFill="1" applyBorder="1" applyAlignment="1" applyProtection="1">
      <alignment horizontal="right"/>
      <protection/>
    </xf>
    <xf numFmtId="40" fontId="1" fillId="34" borderId="79" xfId="0" applyNumberFormat="1" applyFont="1" applyFill="1" applyBorder="1" applyAlignment="1" applyProtection="1">
      <alignment horizontal="right"/>
      <protection/>
    </xf>
    <xf numFmtId="40" fontId="1" fillId="34" borderId="80" xfId="0" applyNumberFormat="1" applyFont="1" applyFill="1" applyBorder="1" applyAlignment="1" applyProtection="1">
      <alignment/>
      <protection/>
    </xf>
    <xf numFmtId="38" fontId="1" fillId="39" borderId="81" xfId="0" applyNumberFormat="1" applyFont="1" applyFill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/>
      <protection/>
    </xf>
    <xf numFmtId="40" fontId="5" fillId="35" borderId="4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38" borderId="77" xfId="0" applyFill="1" applyBorder="1" applyAlignment="1">
      <alignment/>
    </xf>
    <xf numFmtId="0" fontId="0" fillId="38" borderId="66" xfId="0" applyFill="1" applyBorder="1" applyAlignment="1">
      <alignment/>
    </xf>
    <xf numFmtId="40" fontId="1" fillId="0" borderId="56" xfId="0" applyNumberFormat="1" applyFont="1" applyFill="1" applyBorder="1" applyAlignment="1" applyProtection="1">
      <alignment horizontal="right"/>
      <protection/>
    </xf>
    <xf numFmtId="40" fontId="1" fillId="0" borderId="57" xfId="0" applyNumberFormat="1" applyFont="1" applyFill="1" applyBorder="1" applyAlignment="1" applyProtection="1">
      <alignment horizontal="right"/>
      <protection/>
    </xf>
    <xf numFmtId="40" fontId="1" fillId="36" borderId="14" xfId="0" applyNumberFormat="1" applyFont="1" applyFill="1" applyBorder="1" applyAlignment="1" applyProtection="1">
      <alignment horizontal="right"/>
      <protection/>
    </xf>
    <xf numFmtId="40" fontId="1" fillId="0" borderId="60" xfId="0" applyNumberFormat="1" applyFont="1" applyBorder="1" applyAlignment="1" applyProtection="1">
      <alignment horizontal="right"/>
      <protection/>
    </xf>
    <xf numFmtId="40" fontId="3" fillId="0" borderId="83" xfId="0" applyNumberFormat="1" applyFont="1" applyBorder="1" applyAlignment="1">
      <alignment/>
    </xf>
    <xf numFmtId="40" fontId="3" fillId="0" borderId="84" xfId="0" applyNumberFormat="1" applyFont="1" applyBorder="1" applyAlignment="1">
      <alignment/>
    </xf>
    <xf numFmtId="40" fontId="3" fillId="0" borderId="85" xfId="0" applyNumberFormat="1" applyFont="1" applyBorder="1" applyAlignment="1">
      <alignment/>
    </xf>
    <xf numFmtId="40" fontId="3" fillId="0" borderId="86" xfId="0" applyNumberFormat="1" applyFont="1" applyBorder="1" applyAlignment="1">
      <alignment/>
    </xf>
    <xf numFmtId="40" fontId="1" fillId="38" borderId="16" xfId="0" applyNumberFormat="1" applyFont="1" applyFill="1" applyBorder="1" applyAlignment="1" applyProtection="1">
      <alignment horizontal="right"/>
      <protection/>
    </xf>
    <xf numFmtId="40" fontId="3" fillId="0" borderId="83" xfId="0" applyNumberFormat="1" applyFont="1" applyBorder="1" applyAlignment="1" applyProtection="1">
      <alignment/>
      <protection locked="0"/>
    </xf>
    <xf numFmtId="40" fontId="3" fillId="0" borderId="87" xfId="0" applyNumberFormat="1" applyFont="1" applyBorder="1" applyAlignment="1" applyProtection="1">
      <alignment/>
      <protection locked="0"/>
    </xf>
    <xf numFmtId="40" fontId="9" fillId="41" borderId="88" xfId="0" applyNumberFormat="1" applyFont="1" applyFill="1" applyBorder="1" applyAlignment="1">
      <alignment/>
    </xf>
    <xf numFmtId="40" fontId="9" fillId="41" borderId="48" xfId="0" applyNumberFormat="1" applyFont="1" applyFill="1" applyBorder="1" applyAlignment="1">
      <alignment/>
    </xf>
    <xf numFmtId="40" fontId="9" fillId="41" borderId="27" xfId="0" applyNumberFormat="1" applyFont="1" applyFill="1" applyBorder="1" applyAlignment="1">
      <alignment/>
    </xf>
    <xf numFmtId="40" fontId="5" fillId="41" borderId="58" xfId="0" applyNumberFormat="1" applyFont="1" applyFill="1" applyBorder="1" applyAlignment="1" applyProtection="1">
      <alignment horizontal="right"/>
      <protection/>
    </xf>
    <xf numFmtId="40" fontId="5" fillId="41" borderId="48" xfId="0" applyNumberFormat="1" applyFont="1" applyFill="1" applyBorder="1" applyAlignment="1" applyProtection="1">
      <alignment horizontal="right"/>
      <protection/>
    </xf>
    <xf numFmtId="40" fontId="1" fillId="36" borderId="56" xfId="0" applyNumberFormat="1" applyFont="1" applyFill="1" applyBorder="1" applyAlignment="1" applyProtection="1">
      <alignment horizontal="right"/>
      <protection/>
    </xf>
    <xf numFmtId="40" fontId="9" fillId="41" borderId="58" xfId="0" applyNumberFormat="1" applyFont="1" applyFill="1" applyBorder="1" applyAlignment="1">
      <alignment/>
    </xf>
    <xf numFmtId="40" fontId="5" fillId="34" borderId="79" xfId="0" applyNumberFormat="1" applyFont="1" applyFill="1" applyBorder="1" applyAlignment="1" applyProtection="1">
      <alignment horizontal="right"/>
      <protection/>
    </xf>
    <xf numFmtId="40" fontId="5" fillId="34" borderId="80" xfId="0" applyNumberFormat="1" applyFont="1" applyFill="1" applyBorder="1" applyAlignment="1" applyProtection="1">
      <alignment/>
      <protection/>
    </xf>
    <xf numFmtId="0" fontId="1" fillId="0" borderId="89" xfId="0" applyFont="1" applyFill="1" applyBorder="1" applyAlignment="1" applyProtection="1">
      <alignment horizontal="center"/>
      <protection/>
    </xf>
    <xf numFmtId="40" fontId="5" fillId="34" borderId="90" xfId="0" applyNumberFormat="1" applyFont="1" applyFill="1" applyBorder="1" applyAlignment="1" applyProtection="1">
      <alignment horizontal="right"/>
      <protection/>
    </xf>
    <xf numFmtId="40" fontId="3" fillId="41" borderId="76" xfId="0" applyNumberFormat="1" applyFont="1" applyFill="1" applyBorder="1" applyAlignment="1">
      <alignment/>
    </xf>
    <xf numFmtId="40" fontId="3" fillId="0" borderId="85" xfId="0" applyNumberFormat="1" applyFont="1" applyBorder="1" applyAlignment="1" applyProtection="1">
      <alignment/>
      <protection locked="0"/>
    </xf>
    <xf numFmtId="40" fontId="3" fillId="0" borderId="86" xfId="0" applyNumberFormat="1" applyFont="1" applyBorder="1" applyAlignment="1" applyProtection="1">
      <alignment/>
      <protection locked="0"/>
    </xf>
    <xf numFmtId="40" fontId="1" fillId="38" borderId="15" xfId="0" applyNumberFormat="1" applyFont="1" applyFill="1" applyBorder="1" applyAlignment="1" applyProtection="1">
      <alignment horizontal="right"/>
      <protection locked="0"/>
    </xf>
    <xf numFmtId="40" fontId="3" fillId="41" borderId="88" xfId="0" applyNumberFormat="1" applyFont="1" applyFill="1" applyBorder="1" applyAlignment="1" applyProtection="1">
      <alignment/>
      <protection/>
    </xf>
    <xf numFmtId="40" fontId="1" fillId="38" borderId="51" xfId="0" applyNumberFormat="1" applyFont="1" applyFill="1" applyBorder="1" applyAlignment="1" applyProtection="1">
      <alignment horizontal="right"/>
      <protection locked="0"/>
    </xf>
    <xf numFmtId="40" fontId="5" fillId="35" borderId="61" xfId="0" applyNumberFormat="1" applyFont="1" applyFill="1" applyBorder="1" applyAlignment="1" applyProtection="1">
      <alignment horizontal="right"/>
      <protection/>
    </xf>
    <xf numFmtId="40" fontId="5" fillId="35" borderId="47" xfId="0" applyNumberFormat="1" applyFont="1" applyFill="1" applyBorder="1" applyAlignment="1" applyProtection="1">
      <alignment horizontal="right"/>
      <protection/>
    </xf>
    <xf numFmtId="40" fontId="5" fillId="35" borderId="53" xfId="0" applyNumberFormat="1" applyFont="1" applyFill="1" applyBorder="1" applyAlignment="1" applyProtection="1">
      <alignment/>
      <protection/>
    </xf>
    <xf numFmtId="40" fontId="3" fillId="41" borderId="91" xfId="0" applyNumberFormat="1" applyFont="1" applyFill="1" applyBorder="1" applyAlignment="1" applyProtection="1">
      <alignment/>
      <protection/>
    </xf>
    <xf numFmtId="40" fontId="3" fillId="41" borderId="92" xfId="0" applyNumberFormat="1" applyFont="1" applyFill="1" applyBorder="1" applyAlignment="1" applyProtection="1">
      <alignment/>
      <protection/>
    </xf>
    <xf numFmtId="40" fontId="9" fillId="40" borderId="88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right"/>
    </xf>
    <xf numFmtId="40" fontId="1" fillId="0" borderId="15" xfId="0" applyNumberFormat="1" applyFont="1" applyFill="1" applyBorder="1" applyAlignment="1" applyProtection="1" quotePrefix="1">
      <alignment horizontal="right"/>
      <protection locked="0"/>
    </xf>
    <xf numFmtId="40" fontId="1" fillId="39" borderId="57" xfId="0" applyNumberFormat="1" applyFont="1" applyFill="1" applyBorder="1" applyAlignment="1" applyProtection="1">
      <alignment horizontal="right"/>
      <protection locked="0"/>
    </xf>
    <xf numFmtId="40" fontId="1" fillId="33" borderId="13" xfId="0" applyNumberFormat="1" applyFont="1" applyFill="1" applyBorder="1" applyAlignment="1" applyProtection="1">
      <alignment horizontal="right"/>
      <protection locked="0"/>
    </xf>
    <xf numFmtId="40" fontId="1" fillId="0" borderId="93" xfId="0" applyNumberFormat="1" applyFont="1" applyFill="1" applyBorder="1" applyAlignment="1" applyProtection="1">
      <alignment horizontal="right"/>
      <protection locked="0"/>
    </xf>
    <xf numFmtId="40" fontId="1" fillId="33" borderId="57" xfId="0" applyNumberFormat="1" applyFont="1" applyFill="1" applyBorder="1" applyAlignment="1" applyProtection="1">
      <alignment horizontal="right"/>
      <protection locked="0"/>
    </xf>
    <xf numFmtId="40" fontId="1" fillId="33" borderId="55" xfId="0" applyNumberFormat="1" applyFont="1" applyFill="1" applyBorder="1" applyAlignment="1" applyProtection="1">
      <alignment horizontal="right"/>
      <protection locked="0"/>
    </xf>
    <xf numFmtId="40" fontId="1" fillId="33" borderId="56" xfId="0" applyNumberFormat="1" applyFont="1" applyFill="1" applyBorder="1" applyAlignment="1" applyProtection="1">
      <alignment horizontal="right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40" fontId="5" fillId="0" borderId="71" xfId="0" applyNumberFormat="1" applyFont="1" applyFill="1" applyBorder="1" applyAlignment="1" applyProtection="1">
      <alignment horizontal="right"/>
      <protection/>
    </xf>
    <xf numFmtId="40" fontId="5" fillId="34" borderId="94" xfId="0" applyNumberFormat="1" applyFont="1" applyFill="1" applyBorder="1" applyAlignment="1" applyProtection="1">
      <alignment horizontal="right"/>
      <protection/>
    </xf>
    <xf numFmtId="40" fontId="5" fillId="34" borderId="71" xfId="0" applyNumberFormat="1" applyFont="1" applyFill="1" applyBorder="1" applyAlignment="1" applyProtection="1">
      <alignment horizontal="right"/>
      <protection/>
    </xf>
    <xf numFmtId="40" fontId="5" fillId="34" borderId="95" xfId="0" applyNumberFormat="1" applyFont="1" applyFill="1" applyBorder="1" applyAlignment="1" applyProtection="1">
      <alignment/>
      <protection/>
    </xf>
    <xf numFmtId="38" fontId="5" fillId="39" borderId="81" xfId="0" applyNumberFormat="1" applyFont="1" applyFill="1" applyBorder="1" applyAlignment="1" applyProtection="1">
      <alignment horizontal="center"/>
      <protection/>
    </xf>
    <xf numFmtId="40" fontId="1" fillId="0" borderId="14" xfId="0" applyNumberFormat="1" applyFont="1" applyBorder="1" applyAlignment="1" applyProtection="1">
      <alignment horizontal="right"/>
      <protection locked="0"/>
    </xf>
    <xf numFmtId="40" fontId="1" fillId="0" borderId="25" xfId="0" applyNumberFormat="1" applyFont="1" applyBorder="1" applyAlignment="1" applyProtection="1" quotePrefix="1">
      <alignment horizontal="right"/>
      <protection locked="0"/>
    </xf>
    <xf numFmtId="40" fontId="1" fillId="0" borderId="16" xfId="0" applyNumberFormat="1" applyFont="1" applyBorder="1" applyAlignment="1" applyProtection="1" quotePrefix="1">
      <alignment horizontal="right"/>
      <protection locked="0"/>
    </xf>
    <xf numFmtId="0" fontId="5" fillId="0" borderId="72" xfId="0" applyNumberFormat="1" applyFont="1" applyBorder="1" applyAlignment="1" applyProtection="1">
      <alignment/>
      <protection/>
    </xf>
    <xf numFmtId="40" fontId="5" fillId="39" borderId="75" xfId="0" applyNumberFormat="1" applyFont="1" applyFill="1" applyBorder="1" applyAlignment="1" applyProtection="1">
      <alignment horizontal="right"/>
      <protection/>
    </xf>
    <xf numFmtId="38" fontId="9" fillId="39" borderId="96" xfId="42" applyNumberFormat="1" applyFont="1" applyFill="1" applyBorder="1" applyAlignment="1">
      <alignment horizontal="center"/>
    </xf>
    <xf numFmtId="40" fontId="1" fillId="34" borderId="56" xfId="0" applyNumberFormat="1" applyFont="1" applyFill="1" applyBorder="1" applyAlignment="1" applyProtection="1">
      <alignment horizontal="right"/>
      <protection locked="0"/>
    </xf>
    <xf numFmtId="40" fontId="1" fillId="34" borderId="14" xfId="0" applyNumberFormat="1" applyFont="1" applyFill="1" applyBorder="1" applyAlignment="1" applyProtection="1">
      <alignment horizontal="right"/>
      <protection locked="0"/>
    </xf>
    <xf numFmtId="40" fontId="1" fillId="34" borderId="57" xfId="0" applyNumberFormat="1" applyFont="1" applyFill="1" applyBorder="1" applyAlignment="1" applyProtection="1">
      <alignment horizontal="right"/>
      <protection locked="0"/>
    </xf>
    <xf numFmtId="40" fontId="1" fillId="34" borderId="15" xfId="0" applyNumberFormat="1" applyFont="1" applyFill="1" applyBorder="1" applyAlignment="1" applyProtection="1">
      <alignment horizontal="right"/>
      <protection locked="0"/>
    </xf>
    <xf numFmtId="40" fontId="1" fillId="41" borderId="57" xfId="0" applyNumberFormat="1" applyFont="1" applyFill="1" applyBorder="1" applyAlignment="1" applyProtection="1">
      <alignment horizontal="right"/>
      <protection locked="0"/>
    </xf>
    <xf numFmtId="40" fontId="1" fillId="41" borderId="15" xfId="0" applyNumberFormat="1" applyFont="1" applyFill="1" applyBorder="1" applyAlignment="1" applyProtection="1">
      <alignment horizontal="right"/>
      <protection locked="0"/>
    </xf>
    <xf numFmtId="40" fontId="1" fillId="41" borderId="16" xfId="0" applyNumberFormat="1" applyFont="1" applyFill="1" applyBorder="1" applyAlignment="1" applyProtection="1">
      <alignment horizontal="right"/>
      <protection locked="0"/>
    </xf>
    <xf numFmtId="40" fontId="1" fillId="41" borderId="60" xfId="0" applyNumberFormat="1" applyFont="1" applyFill="1" applyBorder="1" applyAlignment="1" applyProtection="1">
      <alignment horizontal="right"/>
      <protection locked="0"/>
    </xf>
    <xf numFmtId="0" fontId="1" fillId="0" borderId="51" xfId="0" applyFont="1" applyFill="1" applyBorder="1" applyAlignment="1" applyProtection="1">
      <alignment horizontal="center"/>
      <protection/>
    </xf>
    <xf numFmtId="40" fontId="1" fillId="42" borderId="57" xfId="0" applyNumberFormat="1" applyFont="1" applyFill="1" applyBorder="1" applyAlignment="1" applyProtection="1">
      <alignment horizontal="right"/>
      <protection/>
    </xf>
    <xf numFmtId="40" fontId="1" fillId="42" borderId="15" xfId="0" applyNumberFormat="1" applyFont="1" applyFill="1" applyBorder="1" applyAlignment="1" applyProtection="1">
      <alignment horizontal="right"/>
      <protection/>
    </xf>
    <xf numFmtId="40" fontId="1" fillId="42" borderId="51" xfId="0" applyNumberFormat="1" applyFont="1" applyFill="1" applyBorder="1" applyAlignment="1" applyProtection="1">
      <alignment/>
      <protection/>
    </xf>
    <xf numFmtId="40" fontId="3" fillId="42" borderId="83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/>
      <protection/>
    </xf>
    <xf numFmtId="40" fontId="1" fillId="0" borderId="15" xfId="0" applyNumberFormat="1" applyFont="1" applyBorder="1" applyAlignment="1" applyProtection="1" quotePrefix="1">
      <alignment horizontal="right"/>
      <protection locked="0"/>
    </xf>
    <xf numFmtId="40" fontId="1" fillId="0" borderId="93" xfId="0" applyNumberFormat="1" applyFont="1" applyBorder="1" applyAlignment="1" applyProtection="1" quotePrefix="1">
      <alignment horizontal="right"/>
      <protection locked="0"/>
    </xf>
    <xf numFmtId="4" fontId="5" fillId="0" borderId="44" xfId="0" applyNumberFormat="1" applyFont="1" applyFill="1" applyBorder="1" applyAlignment="1" applyProtection="1">
      <alignment horizontal="right"/>
      <protection/>
    </xf>
    <xf numFmtId="40" fontId="1" fillId="0" borderId="93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Fill="1" applyBorder="1" applyAlignment="1" applyProtection="1" quotePrefix="1">
      <alignment horizontal="right"/>
      <protection locked="0"/>
    </xf>
    <xf numFmtId="0" fontId="0" fillId="39" borderId="0" xfId="0" applyFill="1" applyBorder="1" applyAlignment="1">
      <alignment horizontal="right"/>
    </xf>
    <xf numFmtId="40" fontId="3" fillId="0" borderId="51" xfId="0" applyNumberFormat="1" applyFont="1" applyBorder="1" applyAlignment="1" applyProtection="1">
      <alignment/>
      <protection locked="0"/>
    </xf>
    <xf numFmtId="40" fontId="3" fillId="0" borderId="41" xfId="0" applyNumberFormat="1" applyFont="1" applyBorder="1" applyAlignment="1" applyProtection="1">
      <alignment/>
      <protection locked="0"/>
    </xf>
    <xf numFmtId="40" fontId="9" fillId="41" borderId="97" xfId="0" applyNumberFormat="1" applyFont="1" applyFill="1" applyBorder="1" applyAlignment="1">
      <alignment/>
    </xf>
    <xf numFmtId="40" fontId="9" fillId="41" borderId="76" xfId="0" applyNumberFormat="1" applyFont="1" applyFill="1" applyBorder="1" applyAlignment="1">
      <alignment/>
    </xf>
    <xf numFmtId="40" fontId="3" fillId="42" borderId="51" xfId="0" applyNumberFormat="1" applyFont="1" applyFill="1" applyBorder="1" applyAlignment="1" applyProtection="1">
      <alignment/>
      <protection/>
    </xf>
    <xf numFmtId="40" fontId="3" fillId="0" borderId="98" xfId="0" applyNumberFormat="1" applyFont="1" applyBorder="1" applyAlignment="1" applyProtection="1">
      <alignment/>
      <protection locked="0"/>
    </xf>
    <xf numFmtId="40" fontId="3" fillId="41" borderId="97" xfId="0" applyNumberFormat="1" applyFont="1" applyFill="1" applyBorder="1" applyAlignment="1">
      <alignment/>
    </xf>
    <xf numFmtId="40" fontId="3" fillId="41" borderId="48" xfId="0" applyNumberFormat="1" applyFont="1" applyFill="1" applyBorder="1" applyAlignment="1" applyProtection="1">
      <alignment/>
      <protection/>
    </xf>
    <xf numFmtId="40" fontId="9" fillId="40" borderId="48" xfId="0" applyNumberFormat="1" applyFont="1" applyFill="1" applyBorder="1" applyAlignment="1" applyProtection="1">
      <alignment/>
      <protection/>
    </xf>
    <xf numFmtId="40" fontId="1" fillId="42" borderId="14" xfId="0" applyNumberFormat="1" applyFont="1" applyFill="1" applyBorder="1" applyAlignment="1" applyProtection="1">
      <alignment horizontal="right"/>
      <protection/>
    </xf>
    <xf numFmtId="0" fontId="1" fillId="0" borderId="99" xfId="0" applyFont="1" applyBorder="1" applyAlignment="1" applyProtection="1" quotePrefix="1">
      <alignment horizontal="center"/>
      <protection/>
    </xf>
    <xf numFmtId="40" fontId="1" fillId="0" borderId="13" xfId="0" applyNumberFormat="1" applyFont="1" applyBorder="1" applyAlignment="1" applyProtection="1" quotePrefix="1">
      <alignment horizontal="right"/>
      <protection locked="0"/>
    </xf>
    <xf numFmtId="40" fontId="1" fillId="41" borderId="55" xfId="0" applyNumberFormat="1" applyFont="1" applyFill="1" applyBorder="1" applyAlignment="1" applyProtection="1">
      <alignment horizontal="right"/>
      <protection locked="0"/>
    </xf>
    <xf numFmtId="40" fontId="1" fillId="41" borderId="13" xfId="0" applyNumberFormat="1" applyFont="1" applyFill="1" applyBorder="1" applyAlignment="1" applyProtection="1">
      <alignment horizontal="right"/>
      <protection locked="0"/>
    </xf>
    <xf numFmtId="0" fontId="5" fillId="0" borderId="75" xfId="0" applyFont="1" applyBorder="1" applyAlignment="1" applyProtection="1">
      <alignment horizontal="center"/>
      <protection/>
    </xf>
    <xf numFmtId="40" fontId="1" fillId="34" borderId="55" xfId="0" applyNumberFormat="1" applyFont="1" applyFill="1" applyBorder="1" applyAlignment="1" applyProtection="1">
      <alignment horizontal="right"/>
      <protection/>
    </xf>
    <xf numFmtId="40" fontId="1" fillId="34" borderId="13" xfId="0" applyNumberFormat="1" applyFont="1" applyFill="1" applyBorder="1" applyAlignment="1" applyProtection="1">
      <alignment horizontal="right"/>
      <protection/>
    </xf>
    <xf numFmtId="40" fontId="3" fillId="0" borderId="100" xfId="0" applyNumberFormat="1" applyFont="1" applyBorder="1" applyAlignment="1" applyProtection="1">
      <alignment/>
      <protection locked="0"/>
    </xf>
    <xf numFmtId="40" fontId="1" fillId="33" borderId="59" xfId="0" applyNumberFormat="1" applyFont="1" applyFill="1" applyBorder="1" applyAlignment="1" applyProtection="1">
      <alignment horizontal="right"/>
      <protection locked="0"/>
    </xf>
    <xf numFmtId="38" fontId="1" fillId="33" borderId="25" xfId="0" applyNumberFormat="1" applyFont="1" applyFill="1" applyBorder="1" applyAlignment="1" applyProtection="1">
      <alignment horizontal="right"/>
      <protection locked="0"/>
    </xf>
    <xf numFmtId="40" fontId="5" fillId="38" borderId="44" xfId="0" applyNumberFormat="1" applyFont="1" applyFill="1" applyBorder="1" applyAlignment="1" applyProtection="1">
      <alignment horizontal="right"/>
      <protection locked="0"/>
    </xf>
    <xf numFmtId="40" fontId="1" fillId="38" borderId="59" xfId="0" applyNumberFormat="1" applyFont="1" applyFill="1" applyBorder="1" applyAlignment="1" applyProtection="1">
      <alignment horizontal="right"/>
      <protection locked="0"/>
    </xf>
    <xf numFmtId="40" fontId="1" fillId="38" borderId="55" xfId="0" applyNumberFormat="1" applyFont="1" applyFill="1" applyBorder="1" applyAlignment="1" applyProtection="1">
      <alignment horizontal="right"/>
      <protection locked="0"/>
    </xf>
    <xf numFmtId="40" fontId="1" fillId="39" borderId="93" xfId="0" applyNumberFormat="1" applyFont="1" applyFill="1" applyBorder="1" applyAlignment="1" applyProtection="1">
      <alignment horizontal="right"/>
      <protection/>
    </xf>
    <xf numFmtId="40" fontId="1" fillId="39" borderId="15" xfId="0" applyNumberFormat="1" applyFont="1" applyFill="1" applyBorder="1" applyAlignment="1" applyProtection="1">
      <alignment horizontal="right"/>
      <protection/>
    </xf>
    <xf numFmtId="4" fontId="3" fillId="0" borderId="83" xfId="0" applyNumberFormat="1" applyFont="1" applyBorder="1" applyAlignment="1" applyProtection="1">
      <alignment horizontal="right" wrapText="1"/>
      <protection locked="0"/>
    </xf>
    <xf numFmtId="4" fontId="3" fillId="0" borderId="51" xfId="0" applyNumberFormat="1" applyFont="1" applyBorder="1" applyAlignment="1" applyProtection="1">
      <alignment horizontal="right" wrapText="1"/>
      <protection locked="0"/>
    </xf>
    <xf numFmtId="49" fontId="5" fillId="33" borderId="23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38" fontId="5" fillId="0" borderId="64" xfId="0" applyNumberFormat="1" applyFont="1" applyBorder="1" applyAlignment="1" applyProtection="1">
      <alignment horizontal="center"/>
      <protection/>
    </xf>
    <xf numFmtId="38" fontId="1" fillId="0" borderId="101" xfId="0" applyNumberFormat="1" applyFont="1" applyBorder="1" applyAlignment="1" applyProtection="1">
      <alignment horizontal="center"/>
      <protection/>
    </xf>
    <xf numFmtId="38" fontId="5" fillId="0" borderId="101" xfId="0" applyNumberFormat="1" applyFont="1" applyBorder="1" applyAlignment="1" applyProtection="1">
      <alignment horizontal="center"/>
      <protection/>
    </xf>
    <xf numFmtId="38" fontId="5" fillId="0" borderId="96" xfId="0" applyNumberFormat="1" applyFont="1" applyBorder="1" applyAlignment="1" applyProtection="1">
      <alignment horizontal="center"/>
      <protection/>
    </xf>
    <xf numFmtId="49" fontId="1" fillId="0" borderId="63" xfId="0" applyNumberFormat="1" applyFont="1" applyBorder="1" applyAlignment="1" applyProtection="1">
      <alignment horizontal="center"/>
      <protection locked="0"/>
    </xf>
    <xf numFmtId="0" fontId="3" fillId="0" borderId="20" xfId="58" applyFont="1" applyBorder="1" applyAlignment="1" applyProtection="1">
      <alignment horizontal="left"/>
      <protection/>
    </xf>
    <xf numFmtId="0" fontId="3" fillId="0" borderId="20" xfId="58" applyFont="1" applyBorder="1" applyAlignment="1" applyProtection="1">
      <alignment horizontal="left"/>
      <protection locked="0"/>
    </xf>
    <xf numFmtId="14" fontId="3" fillId="0" borderId="20" xfId="58" applyNumberFormat="1" applyFont="1" applyBorder="1" applyAlignment="1" applyProtection="1">
      <alignment horizontal="left"/>
      <protection locked="0"/>
    </xf>
    <xf numFmtId="0" fontId="14" fillId="0" borderId="20" xfId="53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 quotePrefix="1">
      <alignment horizontal="center"/>
      <protection/>
    </xf>
    <xf numFmtId="0" fontId="3" fillId="0" borderId="20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 quotePrefix="1">
      <alignment horizontal="center"/>
      <protection locked="0"/>
    </xf>
    <xf numFmtId="49" fontId="1" fillId="0" borderId="63" xfId="0" applyNumberFormat="1" applyFont="1" applyBorder="1" applyAlignment="1" applyProtection="1" quotePrefix="1">
      <alignment horizontal="center"/>
      <protection locked="0"/>
    </xf>
    <xf numFmtId="49" fontId="1" fillId="0" borderId="63" xfId="0" applyNumberFormat="1" applyFont="1" applyBorder="1" applyAlignment="1" applyProtection="1" quotePrefix="1">
      <alignment horizont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40" fontId="1" fillId="0" borderId="16" xfId="0" applyNumberFormat="1" applyFont="1" applyFill="1" applyBorder="1" applyAlignment="1" applyProtection="1" quotePrefix="1">
      <alignment horizontal="right" vertical="center"/>
      <protection locked="0"/>
    </xf>
    <xf numFmtId="40" fontId="1" fillId="0" borderId="14" xfId="0" applyNumberFormat="1" applyFont="1" applyFill="1" applyBorder="1" applyAlignment="1" applyProtection="1" quotePrefix="1">
      <alignment horizontal="right" vertical="center"/>
      <protection locked="0"/>
    </xf>
    <xf numFmtId="40" fontId="1" fillId="0" borderId="60" xfId="0" applyNumberFormat="1" applyFont="1" applyFill="1" applyBorder="1" applyAlignment="1" applyProtection="1">
      <alignment horizontal="right" vertical="center"/>
      <protection locked="0"/>
    </xf>
    <xf numFmtId="40" fontId="1" fillId="0" borderId="56" xfId="0" applyNumberFormat="1" applyFont="1" applyFill="1" applyBorder="1" applyAlignment="1" applyProtection="1">
      <alignment horizontal="right" vertical="center"/>
      <protection locked="0"/>
    </xf>
    <xf numFmtId="40" fontId="1" fillId="0" borderId="16" xfId="0" applyNumberFormat="1" applyFont="1" applyFill="1" applyBorder="1" applyAlignment="1" applyProtection="1">
      <alignment horizontal="right" vertical="center"/>
      <protection locked="0"/>
    </xf>
    <xf numFmtId="40" fontId="1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right"/>
      <protection/>
    </xf>
    <xf numFmtId="49" fontId="1" fillId="0" borderId="63" xfId="0" applyNumberFormat="1" applyFont="1" applyBorder="1" applyAlignment="1" applyProtection="1" quotePrefix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20" xfId="0" applyNumberFormat="1" applyFont="1" applyBorder="1" applyAlignment="1" applyProtection="1" quotePrefix="1">
      <alignment horizontal="left"/>
      <protection locked="0"/>
    </xf>
    <xf numFmtId="49" fontId="1" fillId="0" borderId="63" xfId="0" applyNumberFormat="1" applyFont="1" applyBorder="1" applyAlignment="1" applyProtection="1" quotePrefix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/>
    </xf>
    <xf numFmtId="40" fontId="5" fillId="0" borderId="42" xfId="0" applyNumberFormat="1" applyFont="1" applyFill="1" applyBorder="1" applyAlignment="1" applyProtection="1">
      <alignment horizontal="right"/>
      <protection/>
    </xf>
    <xf numFmtId="40" fontId="5" fillId="0" borderId="47" xfId="0" applyNumberFormat="1" applyFont="1" applyFill="1" applyBorder="1" applyAlignment="1" applyProtection="1">
      <alignment horizontal="right"/>
      <protection/>
    </xf>
    <xf numFmtId="40" fontId="1" fillId="0" borderId="42" xfId="0" applyNumberFormat="1" applyFont="1" applyFill="1" applyBorder="1" applyAlignment="1" applyProtection="1">
      <alignment horizontal="right"/>
      <protection/>
    </xf>
    <xf numFmtId="40" fontId="1" fillId="0" borderId="13" xfId="0" applyNumberFormat="1" applyFont="1" applyFill="1" applyBorder="1" applyAlignment="1" applyProtection="1">
      <alignment horizontal="right"/>
      <protection/>
    </xf>
    <xf numFmtId="40" fontId="5" fillId="0" borderId="1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/>
    </xf>
    <xf numFmtId="49" fontId="1" fillId="0" borderId="63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center"/>
      <protection/>
    </xf>
    <xf numFmtId="40" fontId="1" fillId="34" borderId="41" xfId="0" applyNumberFormat="1" applyFont="1" applyFill="1" applyBorder="1" applyAlignment="1" applyProtection="1">
      <alignment vertical="center"/>
      <protection/>
    </xf>
    <xf numFmtId="40" fontId="1" fillId="34" borderId="40" xfId="0" applyNumberFormat="1" applyFont="1" applyFill="1" applyBorder="1" applyAlignment="1" applyProtection="1">
      <alignment vertical="center"/>
      <protection/>
    </xf>
    <xf numFmtId="0" fontId="17" fillId="41" borderId="63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49" fontId="17" fillId="41" borderId="63" xfId="0" applyNumberFormat="1" applyFont="1" applyFill="1" applyBorder="1" applyAlignment="1">
      <alignment horizontal="left"/>
    </xf>
    <xf numFmtId="49" fontId="17" fillId="41" borderId="63" xfId="0" applyNumberFormat="1" applyFont="1" applyFill="1" applyBorder="1" applyAlignment="1" applyProtection="1">
      <alignment horizontal="left"/>
      <protection locked="0"/>
    </xf>
    <xf numFmtId="0" fontId="17" fillId="41" borderId="63" xfId="0" applyFont="1" applyFill="1" applyBorder="1" applyAlignment="1" applyProtection="1">
      <alignment horizontal="left"/>
      <protection locked="0"/>
    </xf>
    <xf numFmtId="0" fontId="17" fillId="41" borderId="63" xfId="0" applyFont="1" applyFill="1" applyBorder="1" applyAlignment="1">
      <alignment horizontal="left"/>
    </xf>
    <xf numFmtId="40" fontId="9" fillId="41" borderId="102" xfId="0" applyNumberFormat="1" applyFont="1" applyFill="1" applyBorder="1" applyAlignment="1">
      <alignment horizontal="right"/>
    </xf>
    <xf numFmtId="40" fontId="9" fillId="41" borderId="103" xfId="0" applyNumberFormat="1" applyFont="1" applyFill="1" applyBorder="1" applyAlignment="1">
      <alignment horizontal="right"/>
    </xf>
    <xf numFmtId="40" fontId="9" fillId="41" borderId="43" xfId="0" applyNumberFormat="1" applyFont="1" applyFill="1" applyBorder="1" applyAlignment="1">
      <alignment horizontal="right"/>
    </xf>
    <xf numFmtId="40" fontId="9" fillId="41" borderId="53" xfId="0" applyNumberFormat="1" applyFont="1" applyFill="1" applyBorder="1" applyAlignment="1">
      <alignment horizontal="right"/>
    </xf>
    <xf numFmtId="40" fontId="3" fillId="41" borderId="102" xfId="0" applyNumberFormat="1" applyFont="1" applyFill="1" applyBorder="1" applyAlignment="1" applyProtection="1">
      <alignment horizontal="right"/>
      <protection/>
    </xf>
    <xf numFmtId="40" fontId="3" fillId="41" borderId="104" xfId="0" applyNumberFormat="1" applyFont="1" applyFill="1" applyBorder="1" applyAlignment="1" applyProtection="1">
      <alignment horizontal="right"/>
      <protection/>
    </xf>
    <xf numFmtId="40" fontId="3" fillId="41" borderId="85" xfId="0" applyNumberFormat="1" applyFont="1" applyFill="1" applyBorder="1" applyAlignment="1" applyProtection="1">
      <alignment horizontal="right"/>
      <protection/>
    </xf>
    <xf numFmtId="40" fontId="3" fillId="41" borderId="43" xfId="0" applyNumberFormat="1" applyFont="1" applyFill="1" applyBorder="1" applyAlignment="1" applyProtection="1">
      <alignment horizontal="right"/>
      <protection/>
    </xf>
    <xf numFmtId="40" fontId="3" fillId="41" borderId="30" xfId="0" applyNumberFormat="1" applyFont="1" applyFill="1" applyBorder="1" applyAlignment="1" applyProtection="1">
      <alignment horizontal="right"/>
      <protection/>
    </xf>
    <xf numFmtId="40" fontId="3" fillId="41" borderId="4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40" fontId="9" fillId="41" borderId="104" xfId="0" applyNumberFormat="1" applyFont="1" applyFill="1" applyBorder="1" applyAlignment="1">
      <alignment horizontal="right"/>
    </xf>
    <xf numFmtId="40" fontId="9" fillId="41" borderId="94" xfId="0" applyNumberFormat="1" applyFont="1" applyFill="1" applyBorder="1" applyAlignment="1">
      <alignment horizontal="right"/>
    </xf>
    <xf numFmtId="40" fontId="9" fillId="41" borderId="30" xfId="0" applyNumberFormat="1" applyFont="1" applyFill="1" applyBorder="1" applyAlignment="1">
      <alignment horizontal="right"/>
    </xf>
    <xf numFmtId="40" fontId="9" fillId="41" borderId="80" xfId="0" applyNumberFormat="1" applyFont="1" applyFill="1" applyBorder="1" applyAlignment="1">
      <alignment horizontal="right"/>
    </xf>
    <xf numFmtId="40" fontId="3" fillId="0" borderId="62" xfId="0" applyNumberFormat="1" applyFont="1" applyBorder="1" applyAlignment="1" applyProtection="1">
      <alignment horizontal="right"/>
      <protection locked="0"/>
    </xf>
    <xf numFmtId="40" fontId="3" fillId="0" borderId="56" xfId="0" applyNumberFormat="1" applyFont="1" applyBorder="1" applyAlignment="1" applyProtection="1">
      <alignment horizontal="right"/>
      <protection locked="0"/>
    </xf>
    <xf numFmtId="40" fontId="3" fillId="0" borderId="105" xfId="0" applyNumberFormat="1" applyFont="1" applyBorder="1" applyAlignment="1" applyProtection="1">
      <alignment horizontal="right"/>
      <protection locked="0"/>
    </xf>
    <xf numFmtId="40" fontId="3" fillId="0" borderId="86" xfId="0" applyNumberFormat="1" applyFont="1" applyBorder="1" applyAlignment="1" applyProtection="1">
      <alignment horizontal="right"/>
      <protection locked="0"/>
    </xf>
    <xf numFmtId="40" fontId="3" fillId="0" borderId="102" xfId="0" applyNumberFormat="1" applyFont="1" applyBorder="1" applyAlignment="1" applyProtection="1">
      <alignment horizontal="center"/>
      <protection locked="0"/>
    </xf>
    <xf numFmtId="40" fontId="3" fillId="0" borderId="104" xfId="0" applyNumberFormat="1" applyFont="1" applyBorder="1" applyAlignment="1" applyProtection="1">
      <alignment horizontal="center"/>
      <protection locked="0"/>
    </xf>
    <xf numFmtId="40" fontId="3" fillId="0" borderId="85" xfId="0" applyNumberFormat="1" applyFont="1" applyBorder="1" applyAlignment="1" applyProtection="1">
      <alignment horizontal="center"/>
      <protection locked="0"/>
    </xf>
    <xf numFmtId="40" fontId="3" fillId="0" borderId="43" xfId="0" applyNumberFormat="1" applyFont="1" applyBorder="1" applyAlignment="1" applyProtection="1">
      <alignment horizontal="center"/>
      <protection locked="0"/>
    </xf>
    <xf numFmtId="40" fontId="3" fillId="0" borderId="30" xfId="0" applyNumberFormat="1" applyFont="1" applyBorder="1" applyAlignment="1" applyProtection="1">
      <alignment horizontal="center"/>
      <protection locked="0"/>
    </xf>
    <xf numFmtId="40" fontId="3" fillId="0" borderId="40" xfId="0" applyNumberFormat="1" applyFont="1" applyBorder="1" applyAlignment="1" applyProtection="1">
      <alignment horizontal="center"/>
      <protection locked="0"/>
    </xf>
    <xf numFmtId="40" fontId="3" fillId="0" borderId="102" xfId="0" applyNumberFormat="1" applyFont="1" applyBorder="1" applyAlignment="1">
      <alignment horizontal="center"/>
    </xf>
    <xf numFmtId="40" fontId="3" fillId="0" borderId="85" xfId="0" applyNumberFormat="1" applyFont="1" applyBorder="1" applyAlignment="1">
      <alignment horizontal="center"/>
    </xf>
    <xf numFmtId="40" fontId="3" fillId="0" borderId="106" xfId="0" applyNumberFormat="1" applyFont="1" applyBorder="1" applyAlignment="1">
      <alignment horizontal="center"/>
    </xf>
    <xf numFmtId="40" fontId="3" fillId="0" borderId="86" xfId="0" applyNumberFormat="1" applyFont="1" applyBorder="1" applyAlignment="1">
      <alignment horizontal="center"/>
    </xf>
    <xf numFmtId="40" fontId="9" fillId="41" borderId="59" xfId="0" applyNumberFormat="1" applyFont="1" applyFill="1" applyBorder="1" applyAlignment="1">
      <alignment horizontal="right"/>
    </xf>
    <xf numFmtId="40" fontId="9" fillId="41" borderId="61" xfId="0" applyNumberFormat="1" applyFont="1" applyFill="1" applyBorder="1" applyAlignment="1">
      <alignment horizontal="right"/>
    </xf>
    <xf numFmtId="40" fontId="9" fillId="41" borderId="106" xfId="0" applyNumberFormat="1" applyFont="1" applyFill="1" applyBorder="1" applyAlignment="1">
      <alignment horizontal="right"/>
    </xf>
    <xf numFmtId="40" fontId="9" fillId="41" borderId="107" xfId="0" applyNumberFormat="1" applyFont="1" applyFill="1" applyBorder="1" applyAlignment="1">
      <alignment horizontal="right"/>
    </xf>
    <xf numFmtId="40" fontId="3" fillId="0" borderId="104" xfId="0" applyNumberFormat="1" applyFont="1" applyBorder="1" applyAlignment="1">
      <alignment horizontal="center"/>
    </xf>
    <xf numFmtId="40" fontId="3" fillId="0" borderId="24" xfId="0" applyNumberFormat="1" applyFont="1" applyBorder="1" applyAlignment="1">
      <alignment horizontal="center"/>
    </xf>
    <xf numFmtId="0" fontId="16" fillId="38" borderId="66" xfId="0" applyFont="1" applyFill="1" applyBorder="1" applyAlignment="1">
      <alignment horizontal="center"/>
    </xf>
    <xf numFmtId="0" fontId="16" fillId="38" borderId="37" xfId="0" applyFont="1" applyFill="1" applyBorder="1" applyAlignment="1">
      <alignment horizontal="center"/>
    </xf>
    <xf numFmtId="0" fontId="9" fillId="38" borderId="108" xfId="0" applyFont="1" applyFill="1" applyBorder="1" applyAlignment="1">
      <alignment horizontal="center" wrapText="1"/>
    </xf>
    <xf numFmtId="0" fontId="9" fillId="38" borderId="94" xfId="0" applyFont="1" applyFill="1" applyBorder="1" applyAlignment="1">
      <alignment horizontal="center" wrapText="1"/>
    </xf>
    <xf numFmtId="0" fontId="9" fillId="38" borderId="49" xfId="0" applyFont="1" applyFill="1" applyBorder="1" applyAlignment="1">
      <alignment horizontal="center" wrapText="1"/>
    </xf>
    <xf numFmtId="0" fontId="9" fillId="38" borderId="81" xfId="0" applyFont="1" applyFill="1" applyBorder="1" applyAlignment="1">
      <alignment horizontal="center" wrapText="1"/>
    </xf>
    <xf numFmtId="0" fontId="0" fillId="0" borderId="108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6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BE Alternate Form Cert Page 8 15 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ryant@methodschools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showRowColHeaders="0" tabSelected="1" zoomScalePageLayoutView="0" workbookViewId="0" topLeftCell="A19">
      <selection activeCell="L32" sqref="L32"/>
    </sheetView>
  </sheetViews>
  <sheetFormatPr defaultColWidth="8.7109375" defaultRowHeight="12.75"/>
  <cols>
    <col min="1" max="1" width="3.421875" style="81" customWidth="1"/>
    <col min="2" max="2" width="1.421875" style="82" customWidth="1"/>
    <col min="3" max="3" width="1.1484375" style="81" customWidth="1"/>
    <col min="4" max="4" width="8.00390625" style="82" customWidth="1"/>
    <col min="5" max="6" width="9.140625" style="82" customWidth="1"/>
    <col min="7" max="7" width="8.421875" style="82" customWidth="1"/>
    <col min="8" max="8" width="9.140625" style="82" customWidth="1"/>
    <col min="9" max="9" width="5.140625" style="82" customWidth="1"/>
    <col min="10" max="10" width="2.7109375" style="82" customWidth="1"/>
    <col min="11" max="11" width="9.140625" style="82" customWidth="1"/>
    <col min="12" max="12" width="6.7109375" style="82" customWidth="1"/>
    <col min="13" max="13" width="9.140625" style="82" customWidth="1"/>
    <col min="14" max="14" width="5.421875" style="82" customWidth="1"/>
    <col min="15" max="15" width="24.7109375" style="82" customWidth="1"/>
  </cols>
  <sheetData>
    <row r="1" spans="1:15" ht="15">
      <c r="A1" s="398" t="s">
        <v>202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5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3.5">
      <c r="A3" s="399" t="s">
        <v>209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3.5">
      <c r="A4" s="5"/>
      <c r="B4" s="4"/>
      <c r="C4" s="4"/>
      <c r="D4" s="4"/>
      <c r="E4" s="4"/>
      <c r="F4" s="4"/>
      <c r="G4" s="4"/>
      <c r="H4" s="4"/>
      <c r="I4" s="3"/>
      <c r="J4"/>
      <c r="K4"/>
      <c r="L4"/>
      <c r="M4"/>
      <c r="N4"/>
      <c r="O4"/>
    </row>
    <row r="5" spans="1:15" ht="13.5">
      <c r="A5" s="44"/>
      <c r="B5" s="44"/>
      <c r="C5" s="44"/>
      <c r="D5" s="45"/>
      <c r="E5" s="45"/>
      <c r="F5" s="45"/>
      <c r="I5" s="48" t="s">
        <v>147</v>
      </c>
      <c r="J5" s="45"/>
      <c r="K5" s="45"/>
      <c r="L5" s="45"/>
      <c r="M5" s="45"/>
      <c r="N5" s="45"/>
      <c r="O5" s="45"/>
    </row>
    <row r="6" spans="1:15" ht="13.5">
      <c r="A6" s="46"/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3.5">
      <c r="A7" s="50"/>
      <c r="B7" s="51"/>
      <c r="C7" s="51"/>
      <c r="D7" s="52"/>
      <c r="E7" s="52"/>
      <c r="F7" s="52"/>
      <c r="G7" s="52"/>
      <c r="H7" s="52"/>
      <c r="I7" s="53" t="s">
        <v>1</v>
      </c>
      <c r="J7" s="402" t="s">
        <v>218</v>
      </c>
      <c r="K7" s="402"/>
      <c r="L7" s="402"/>
      <c r="M7" s="402"/>
      <c r="N7" s="402"/>
      <c r="O7" s="402"/>
    </row>
    <row r="8" spans="1:15" ht="13.5">
      <c r="A8" s="50"/>
      <c r="B8" s="51"/>
      <c r="C8" s="51"/>
      <c r="D8" s="52"/>
      <c r="E8" s="52"/>
      <c r="F8" s="52"/>
      <c r="G8" s="52"/>
      <c r="H8" s="52"/>
      <c r="I8" s="53" t="s">
        <v>2</v>
      </c>
      <c r="J8" s="403" t="s">
        <v>219</v>
      </c>
      <c r="K8" s="403"/>
      <c r="L8" s="403"/>
      <c r="M8" s="403"/>
      <c r="N8" s="403"/>
      <c r="O8" s="403"/>
    </row>
    <row r="9" spans="1:15" ht="13.5">
      <c r="A9" s="50"/>
      <c r="B9" s="51"/>
      <c r="C9" s="51"/>
      <c r="D9" s="52"/>
      <c r="E9" s="52"/>
      <c r="F9" s="52"/>
      <c r="G9" s="52"/>
      <c r="H9" s="52"/>
      <c r="I9" s="53" t="s">
        <v>3</v>
      </c>
      <c r="J9" s="404" t="s">
        <v>220</v>
      </c>
      <c r="K9" s="404"/>
      <c r="L9" s="404"/>
      <c r="M9" s="404"/>
      <c r="N9" s="404"/>
      <c r="O9" s="404"/>
    </row>
    <row r="10" spans="1:15" ht="13.5">
      <c r="A10" s="50"/>
      <c r="B10" s="51"/>
      <c r="C10" s="51"/>
      <c r="D10" s="52"/>
      <c r="E10" s="52"/>
      <c r="F10" s="52"/>
      <c r="G10" s="52"/>
      <c r="H10" s="52"/>
      <c r="I10" s="53" t="s">
        <v>4</v>
      </c>
      <c r="J10" s="404" t="s">
        <v>221</v>
      </c>
      <c r="K10" s="404"/>
      <c r="L10" s="404"/>
      <c r="M10" s="404"/>
      <c r="N10" s="404"/>
      <c r="O10" s="404"/>
    </row>
    <row r="11" spans="1:15" ht="13.5">
      <c r="A11" s="50"/>
      <c r="B11" s="51"/>
      <c r="C11" s="51"/>
      <c r="D11" s="52"/>
      <c r="E11" s="52"/>
      <c r="F11" s="52"/>
      <c r="G11" s="52"/>
      <c r="H11" s="52"/>
      <c r="I11" s="53" t="s">
        <v>5</v>
      </c>
      <c r="J11" s="393" t="s">
        <v>222</v>
      </c>
      <c r="K11" s="393"/>
      <c r="L11" s="393"/>
      <c r="M11" s="393"/>
      <c r="N11" s="393"/>
      <c r="O11" s="393"/>
    </row>
    <row r="12" spans="1:15" ht="14.25" thickBot="1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4.25" thickTop="1">
      <c r="A13" s="46"/>
      <c r="B13" s="47"/>
      <c r="C13" s="46"/>
      <c r="D13" s="57" t="s">
        <v>127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46"/>
    </row>
    <row r="14" spans="1:15" ht="12.75">
      <c r="A14" s="46"/>
      <c r="B14" s="47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3.5">
      <c r="A15" s="46"/>
      <c r="B15" s="47"/>
      <c r="C15" s="46"/>
      <c r="D15" s="59" t="s">
        <v>128</v>
      </c>
      <c r="E15" s="60"/>
      <c r="F15" s="60"/>
      <c r="G15" s="60"/>
      <c r="H15" s="60"/>
      <c r="I15" s="60"/>
      <c r="J15" s="61"/>
      <c r="K15" s="59" t="s">
        <v>129</v>
      </c>
      <c r="L15" s="60"/>
      <c r="M15" s="60"/>
      <c r="N15" s="60"/>
      <c r="O15" s="60"/>
    </row>
    <row r="16" spans="1:15" ht="13.5">
      <c r="A16" s="46"/>
      <c r="B16" s="47"/>
      <c r="C16" s="46"/>
      <c r="D16" s="395"/>
      <c r="E16" s="395"/>
      <c r="F16" s="395"/>
      <c r="G16" s="395"/>
      <c r="H16" s="395"/>
      <c r="I16" s="395"/>
      <c r="J16" s="62"/>
      <c r="K16" s="400" t="s">
        <v>224</v>
      </c>
      <c r="L16" s="400"/>
      <c r="M16" s="400"/>
      <c r="N16" s="400"/>
      <c r="O16" s="400"/>
    </row>
    <row r="17" spans="1:15" ht="13.5">
      <c r="A17" s="46"/>
      <c r="B17" s="47"/>
      <c r="C17" s="46"/>
      <c r="D17" s="63" t="s">
        <v>130</v>
      </c>
      <c r="E17" s="63"/>
      <c r="F17" s="63"/>
      <c r="G17" s="63"/>
      <c r="H17" s="63"/>
      <c r="I17" s="64"/>
      <c r="J17" s="61"/>
      <c r="K17" s="63" t="s">
        <v>130</v>
      </c>
      <c r="L17" s="63"/>
      <c r="M17" s="63"/>
      <c r="N17" s="63"/>
      <c r="O17" s="63"/>
    </row>
    <row r="18" spans="1:15" ht="13.5">
      <c r="A18" s="46"/>
      <c r="B18" s="47"/>
      <c r="C18" s="46"/>
      <c r="D18" s="395"/>
      <c r="E18" s="395"/>
      <c r="F18" s="395"/>
      <c r="G18" s="395"/>
      <c r="H18" s="395"/>
      <c r="I18" s="395"/>
      <c r="J18" s="62"/>
      <c r="K18" s="395" t="s">
        <v>225</v>
      </c>
      <c r="L18" s="401"/>
      <c r="M18" s="401"/>
      <c r="N18" s="401"/>
      <c r="O18" s="401"/>
    </row>
    <row r="19" spans="1:15" ht="13.5">
      <c r="A19" s="46"/>
      <c r="B19" s="47"/>
      <c r="C19" s="46"/>
      <c r="D19" s="63" t="s">
        <v>131</v>
      </c>
      <c r="E19" s="63"/>
      <c r="F19" s="63"/>
      <c r="G19" s="63"/>
      <c r="H19" s="63"/>
      <c r="I19" s="63"/>
      <c r="J19" s="61"/>
      <c r="K19" s="63" t="s">
        <v>131</v>
      </c>
      <c r="L19" s="63"/>
      <c r="M19" s="63"/>
      <c r="N19" s="63"/>
      <c r="O19" s="64"/>
    </row>
    <row r="20" spans="1:15" ht="13.5">
      <c r="A20" s="46"/>
      <c r="B20" s="47"/>
      <c r="C20" s="46"/>
      <c r="D20" s="395"/>
      <c r="E20" s="395"/>
      <c r="F20" s="395"/>
      <c r="G20" s="395"/>
      <c r="H20" s="395"/>
      <c r="I20" s="395"/>
      <c r="J20" s="62"/>
      <c r="K20" s="395" t="s">
        <v>226</v>
      </c>
      <c r="L20" s="401"/>
      <c r="M20" s="401"/>
      <c r="N20" s="401"/>
      <c r="O20" s="401"/>
    </row>
    <row r="21" spans="1:15" ht="13.5">
      <c r="A21" s="61"/>
      <c r="B21" s="65"/>
      <c r="C21" s="61"/>
      <c r="D21" s="63" t="s">
        <v>132</v>
      </c>
      <c r="E21" s="63"/>
      <c r="F21" s="63"/>
      <c r="G21" s="63"/>
      <c r="H21" s="63"/>
      <c r="I21" s="63"/>
      <c r="J21" s="61"/>
      <c r="K21" s="63" t="s">
        <v>132</v>
      </c>
      <c r="L21" s="63"/>
      <c r="M21" s="63"/>
      <c r="N21" s="63"/>
      <c r="O21" s="63"/>
    </row>
    <row r="22" spans="1:15" ht="13.5">
      <c r="A22" s="61"/>
      <c r="B22" s="65"/>
      <c r="C22" s="61"/>
      <c r="D22" s="397"/>
      <c r="E22" s="395"/>
      <c r="F22" s="395"/>
      <c r="G22" s="395"/>
      <c r="H22" s="395"/>
      <c r="I22" s="147"/>
      <c r="J22" s="61"/>
      <c r="K22" s="397" t="s">
        <v>227</v>
      </c>
      <c r="L22" s="395"/>
      <c r="M22" s="395"/>
      <c r="N22" s="395"/>
      <c r="O22" s="395"/>
    </row>
    <row r="23" spans="1:15" ht="13.5">
      <c r="A23" s="61"/>
      <c r="B23" s="65"/>
      <c r="C23" s="61"/>
      <c r="D23" s="63" t="s">
        <v>133</v>
      </c>
      <c r="E23" s="63"/>
      <c r="F23" s="63"/>
      <c r="G23" s="63"/>
      <c r="H23" s="63"/>
      <c r="I23" s="64"/>
      <c r="J23" s="61"/>
      <c r="K23" s="63" t="s">
        <v>133</v>
      </c>
      <c r="L23" s="63"/>
      <c r="M23" s="63"/>
      <c r="N23" s="63"/>
      <c r="O23" s="63"/>
    </row>
    <row r="24" spans="1:15" ht="14.25" thickBot="1">
      <c r="A24" s="54"/>
      <c r="B24" s="55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4.25" thickTop="1">
      <c r="A25" s="46"/>
      <c r="B25" s="47"/>
      <c r="C25" s="66"/>
      <c r="D25" s="66" t="s">
        <v>134</v>
      </c>
      <c r="E25" s="58"/>
      <c r="F25" s="58"/>
      <c r="G25" s="58"/>
      <c r="H25" s="58"/>
      <c r="I25" s="58"/>
      <c r="J25" s="66"/>
      <c r="K25" s="58"/>
      <c r="L25" s="58"/>
      <c r="M25" s="58"/>
      <c r="N25" s="58"/>
      <c r="O25" s="58"/>
    </row>
    <row r="26" spans="1:15" ht="13.5">
      <c r="A26" s="67" t="s">
        <v>149</v>
      </c>
      <c r="B26" s="55" t="s">
        <v>135</v>
      </c>
      <c r="C26" s="61"/>
      <c r="D26" s="68" t="s">
        <v>210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4.25">
      <c r="A27" s="46"/>
      <c r="B27" s="47"/>
      <c r="C27" s="61"/>
      <c r="D27" s="61" t="s">
        <v>136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3.5">
      <c r="A28" s="46"/>
      <c r="B28" s="47"/>
      <c r="C28" s="61"/>
      <c r="D28" s="61" t="s">
        <v>137</v>
      </c>
      <c r="E28" s="394"/>
      <c r="F28" s="394"/>
      <c r="G28" s="394"/>
      <c r="H28" s="394"/>
      <c r="I28" s="394"/>
      <c r="J28" s="61"/>
      <c r="K28" s="61" t="s">
        <v>138</v>
      </c>
      <c r="L28" s="396"/>
      <c r="M28" s="395"/>
      <c r="N28" s="395"/>
      <c r="O28" s="61"/>
    </row>
    <row r="29" spans="1:15" ht="13.5">
      <c r="A29" s="46"/>
      <c r="B29" s="47"/>
      <c r="C29" s="46"/>
      <c r="D29" s="47"/>
      <c r="E29" s="69" t="s">
        <v>139</v>
      </c>
      <c r="F29" s="70"/>
      <c r="G29" s="70"/>
      <c r="H29" s="70"/>
      <c r="I29" s="70"/>
      <c r="J29" s="46"/>
      <c r="K29" s="46"/>
      <c r="L29" s="46"/>
      <c r="M29" s="46"/>
      <c r="N29" s="46"/>
      <c r="O29" s="46"/>
    </row>
    <row r="30" spans="1:15" ht="13.5">
      <c r="A30" s="46"/>
      <c r="B30" s="47"/>
      <c r="C30" s="46"/>
      <c r="D30" s="47"/>
      <c r="E30" s="69" t="s">
        <v>140</v>
      </c>
      <c r="F30" s="70"/>
      <c r="G30" s="70"/>
      <c r="H30" s="70"/>
      <c r="I30" s="70"/>
      <c r="J30" s="46"/>
      <c r="K30" s="46"/>
      <c r="L30" s="46"/>
      <c r="M30" s="46"/>
      <c r="N30" s="46"/>
      <c r="O30" s="46"/>
    </row>
    <row r="31" spans="1:15" ht="27">
      <c r="A31" s="46"/>
      <c r="B31" s="47"/>
      <c r="C31" s="61"/>
      <c r="D31" s="71" t="s">
        <v>141</v>
      </c>
      <c r="E31" s="395" t="s">
        <v>224</v>
      </c>
      <c r="F31" s="395"/>
      <c r="G31" s="395"/>
      <c r="H31" s="395"/>
      <c r="I31" s="395"/>
      <c r="J31" s="61"/>
      <c r="K31" s="61" t="s">
        <v>142</v>
      </c>
      <c r="L31" s="395" t="s">
        <v>225</v>
      </c>
      <c r="M31" s="395"/>
      <c r="N31" s="395"/>
      <c r="O31" s="61"/>
    </row>
    <row r="32" spans="1:15" ht="13.5">
      <c r="A32" s="72"/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3.5">
      <c r="A33" s="46"/>
      <c r="B33" s="47"/>
      <c r="C33" s="61"/>
      <c r="D33" s="74" t="s">
        <v>223</v>
      </c>
      <c r="E33" s="74"/>
      <c r="F33" s="74"/>
      <c r="G33" s="74"/>
      <c r="H33" s="74"/>
      <c r="I33" s="74"/>
      <c r="J33" s="61"/>
      <c r="K33" s="61"/>
      <c r="L33" s="74"/>
      <c r="M33" s="74"/>
      <c r="N33" s="74"/>
      <c r="O33" s="75"/>
    </row>
    <row r="34" spans="1:15" ht="13.5">
      <c r="A34" s="67" t="s">
        <v>149</v>
      </c>
      <c r="B34" s="55" t="s">
        <v>135</v>
      </c>
      <c r="C34" s="61"/>
      <c r="D34" s="68" t="s">
        <v>210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4.25">
      <c r="A35" s="46"/>
      <c r="B35" s="47"/>
      <c r="C35" s="61"/>
      <c r="D35" s="61" t="s">
        <v>143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13.5">
      <c r="A36" s="46"/>
      <c r="B36" s="47"/>
      <c r="C36" s="61"/>
      <c r="D36" s="61" t="s">
        <v>137</v>
      </c>
      <c r="E36" s="394"/>
      <c r="F36" s="394"/>
      <c r="G36" s="394"/>
      <c r="H36" s="394"/>
      <c r="I36" s="394"/>
      <c r="J36" s="61"/>
      <c r="K36" s="61" t="s">
        <v>138</v>
      </c>
      <c r="L36" s="395"/>
      <c r="M36" s="395"/>
      <c r="N36" s="395"/>
      <c r="O36" s="61"/>
    </row>
    <row r="37" spans="1:15" ht="26.25">
      <c r="A37" s="46"/>
      <c r="B37" s="47"/>
      <c r="C37" s="46"/>
      <c r="D37" s="46"/>
      <c r="E37" s="76" t="s">
        <v>144</v>
      </c>
      <c r="F37" s="76"/>
      <c r="G37" s="76"/>
      <c r="H37" s="76"/>
      <c r="I37" s="76"/>
      <c r="J37" s="46"/>
      <c r="K37" s="46"/>
      <c r="L37" s="77"/>
      <c r="M37" s="77"/>
      <c r="N37" s="77"/>
      <c r="O37" s="46"/>
    </row>
    <row r="38" spans="1:15" ht="12.75">
      <c r="A38" s="46"/>
      <c r="B38" s="47"/>
      <c r="C38" s="46"/>
      <c r="D38" s="46"/>
      <c r="E38" s="44" t="s">
        <v>140</v>
      </c>
      <c r="F38" s="44"/>
      <c r="G38" s="44"/>
      <c r="H38" s="44"/>
      <c r="I38" s="44"/>
      <c r="J38" s="46"/>
      <c r="K38" s="46"/>
      <c r="L38" s="46"/>
      <c r="M38" s="46"/>
      <c r="N38" s="46"/>
      <c r="O38" s="46"/>
    </row>
    <row r="39" spans="1:15" ht="27">
      <c r="A39" s="46"/>
      <c r="B39" s="47"/>
      <c r="C39" s="61"/>
      <c r="D39" s="71" t="s">
        <v>141</v>
      </c>
      <c r="E39" s="395"/>
      <c r="F39" s="395"/>
      <c r="G39" s="395"/>
      <c r="H39" s="395"/>
      <c r="I39" s="395"/>
      <c r="J39" s="61"/>
      <c r="K39" s="61" t="s">
        <v>142</v>
      </c>
      <c r="L39" s="395"/>
      <c r="M39" s="395"/>
      <c r="N39" s="395"/>
      <c r="O39" s="61"/>
    </row>
    <row r="40" spans="1:15" ht="13.5">
      <c r="A40" s="72"/>
      <c r="B40" s="73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13.5">
      <c r="A41" s="46"/>
      <c r="B41" s="47"/>
      <c r="C41" s="62"/>
      <c r="D41" s="74" t="s">
        <v>145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5" ht="13.5">
      <c r="A42" s="67" t="s">
        <v>149</v>
      </c>
      <c r="B42" s="55" t="s">
        <v>135</v>
      </c>
      <c r="C42" s="61"/>
      <c r="D42" s="68" t="s">
        <v>210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5" ht="14.25">
      <c r="A43" s="46"/>
      <c r="B43" s="47"/>
      <c r="C43" s="61"/>
      <c r="D43" s="83" t="s">
        <v>148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13.5">
      <c r="A44" s="46"/>
      <c r="B44" s="47"/>
      <c r="C44" s="61"/>
      <c r="D44" s="61" t="s">
        <v>137</v>
      </c>
      <c r="E44" s="394"/>
      <c r="F44" s="394"/>
      <c r="G44" s="394"/>
      <c r="H44" s="394"/>
      <c r="I44" s="394"/>
      <c r="J44" s="61"/>
      <c r="K44" s="61" t="s">
        <v>138</v>
      </c>
      <c r="L44" s="395"/>
      <c r="M44" s="395"/>
      <c r="N44" s="395"/>
      <c r="O44" s="61"/>
    </row>
    <row r="45" spans="1:15" ht="13.5">
      <c r="A45" s="46"/>
      <c r="B45" s="47"/>
      <c r="C45" s="61"/>
      <c r="D45" s="61"/>
      <c r="E45" s="44" t="s">
        <v>146</v>
      </c>
      <c r="F45" s="44"/>
      <c r="G45" s="44"/>
      <c r="H45" s="44"/>
      <c r="I45" s="44"/>
      <c r="J45" s="78"/>
      <c r="K45" s="61"/>
      <c r="L45" s="61"/>
      <c r="M45" s="61"/>
      <c r="N45" s="61"/>
      <c r="O45" s="61"/>
    </row>
    <row r="46" spans="1:15" ht="13.5">
      <c r="A46" s="46"/>
      <c r="B46" s="47"/>
      <c r="C46" s="61"/>
      <c r="D46" s="61"/>
      <c r="E46" s="44" t="s">
        <v>140</v>
      </c>
      <c r="F46" s="44"/>
      <c r="G46" s="44"/>
      <c r="H46" s="44"/>
      <c r="I46" s="44"/>
      <c r="J46" s="78"/>
      <c r="K46" s="61"/>
      <c r="L46" s="61"/>
      <c r="M46" s="61"/>
      <c r="N46" s="61"/>
      <c r="O46" s="61"/>
    </row>
    <row r="47" spans="1:15" ht="13.5" thickBot="1">
      <c r="A47" s="79"/>
      <c r="B47" s="80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1:15" ht="13.5" thickTop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2.75">
      <c r="A52" s="46"/>
      <c r="B52" s="47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2.75">
      <c r="A53" s="46"/>
      <c r="B53" s="47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.75">
      <c r="A54" s="46"/>
      <c r="B54" s="47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.75">
      <c r="A55" s="46"/>
      <c r="B55" s="47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2.75">
      <c r="A56" s="46"/>
      <c r="B56" s="47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2.75">
      <c r="A57" s="46"/>
      <c r="B57" s="47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.75">
      <c r="A58" s="46"/>
      <c r="B58" s="47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.75">
      <c r="A59" s="46"/>
      <c r="B59" s="47"/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.75">
      <c r="A60" s="46"/>
      <c r="B60" s="47"/>
      <c r="C60" s="46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</sheetData>
  <sheetProtection selectLockedCells="1"/>
  <mergeCells count="26">
    <mergeCell ref="E39:I39"/>
    <mergeCell ref="K22:O22"/>
    <mergeCell ref="L36:N36"/>
    <mergeCell ref="L31:N31"/>
    <mergeCell ref="K20:O20"/>
    <mergeCell ref="E28:I28"/>
    <mergeCell ref="A1:O1"/>
    <mergeCell ref="A2:O2"/>
    <mergeCell ref="A3:O3"/>
    <mergeCell ref="D16:I16"/>
    <mergeCell ref="K16:O16"/>
    <mergeCell ref="K18:O18"/>
    <mergeCell ref="J7:O7"/>
    <mergeCell ref="J8:O8"/>
    <mergeCell ref="J9:O9"/>
    <mergeCell ref="J10:O10"/>
    <mergeCell ref="J11:O11"/>
    <mergeCell ref="E44:I44"/>
    <mergeCell ref="L44:N44"/>
    <mergeCell ref="L39:N39"/>
    <mergeCell ref="L28:N28"/>
    <mergeCell ref="E31:I31"/>
    <mergeCell ref="E36:I36"/>
    <mergeCell ref="D20:I20"/>
    <mergeCell ref="D18:I18"/>
    <mergeCell ref="D22:H22"/>
  </mergeCells>
  <hyperlinks>
    <hyperlink ref="K22" r:id="rId1" display="sbryant@methodschools.org"/>
  </hyperlinks>
  <printOptions/>
  <pageMargins left="0.25" right="0.26" top="1" bottom="1" header="0.5" footer="0.5"/>
  <pageSetup fitToHeight="1" fitToWidth="1" horizontalDpi="600" verticalDpi="600" orientation="portrait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showGridLines="0" showRowColHeaders="0" workbookViewId="0" topLeftCell="E125">
      <selection activeCell="I125" sqref="I125"/>
    </sheetView>
  </sheetViews>
  <sheetFormatPr defaultColWidth="8.7109375" defaultRowHeight="12.75"/>
  <cols>
    <col min="1" max="1" width="3.421875" style="0" customWidth="1"/>
    <col min="2" max="2" width="3.7109375" style="0" customWidth="1"/>
    <col min="3" max="3" width="5.421875" style="0" customWidth="1"/>
    <col min="4" max="4" width="59.28125" style="0" customWidth="1"/>
    <col min="5" max="5" width="14.421875" style="0" customWidth="1"/>
    <col min="6" max="6" width="16.140625" style="0" customWidth="1"/>
    <col min="7" max="8" width="17.7109375" style="0" customWidth="1"/>
    <col min="9" max="9" width="17.28125" style="0" bestFit="1" customWidth="1"/>
    <col min="10" max="10" width="14.421875" style="0" customWidth="1"/>
    <col min="11" max="11" width="12.28125" style="0" hidden="1" customWidth="1"/>
    <col min="12" max="12" width="8.421875" style="89" hidden="1" customWidth="1"/>
  </cols>
  <sheetData>
    <row r="1" spans="1:12" ht="15">
      <c r="A1" s="398" t="s">
        <v>202</v>
      </c>
      <c r="B1" s="415"/>
      <c r="C1" s="415"/>
      <c r="D1" s="415"/>
      <c r="E1" s="415"/>
      <c r="F1" s="415"/>
      <c r="G1" s="415"/>
      <c r="H1" s="415"/>
      <c r="I1" s="415"/>
      <c r="J1" s="3"/>
      <c r="K1" s="3"/>
      <c r="L1" s="84"/>
    </row>
    <row r="2" spans="1:12" ht="15">
      <c r="A2" s="398" t="s">
        <v>0</v>
      </c>
      <c r="B2" s="416"/>
      <c r="C2" s="416"/>
      <c r="D2" s="416"/>
      <c r="E2" s="416"/>
      <c r="F2" s="416"/>
      <c r="G2" s="416"/>
      <c r="H2" s="416"/>
      <c r="I2" s="416"/>
      <c r="J2" s="3"/>
      <c r="K2" s="3"/>
      <c r="L2" s="84"/>
    </row>
    <row r="3" spans="1:12" ht="13.5">
      <c r="A3" s="399" t="s">
        <v>209</v>
      </c>
      <c r="B3" s="417"/>
      <c r="C3" s="417"/>
      <c r="D3" s="417"/>
      <c r="E3" s="417"/>
      <c r="F3" s="417"/>
      <c r="G3" s="417"/>
      <c r="H3" s="417"/>
      <c r="I3" s="417"/>
      <c r="J3" s="3"/>
      <c r="K3" s="3"/>
      <c r="L3" s="84"/>
    </row>
    <row r="4" spans="1:12" ht="13.5">
      <c r="A4" s="420"/>
      <c r="B4" s="420"/>
      <c r="C4" s="420"/>
      <c r="D4" s="420"/>
      <c r="E4" s="420"/>
      <c r="F4" s="420"/>
      <c r="G4" s="420"/>
      <c r="H4" s="420"/>
      <c r="I4" s="420"/>
      <c r="J4" s="3"/>
      <c r="K4" s="3"/>
      <c r="L4" s="84"/>
    </row>
    <row r="5" spans="1:12" ht="13.5">
      <c r="A5" s="413" t="s">
        <v>1</v>
      </c>
      <c r="B5" s="413"/>
      <c r="C5" s="413"/>
      <c r="D5" s="413"/>
      <c r="E5" s="418" t="s">
        <v>218</v>
      </c>
      <c r="F5" s="418"/>
      <c r="G5" s="418"/>
      <c r="H5" s="418"/>
      <c r="I5" s="418"/>
      <c r="J5" s="3"/>
      <c r="K5" s="3"/>
      <c r="L5" s="84"/>
    </row>
    <row r="6" spans="1:12" ht="13.5">
      <c r="A6" s="413" t="s">
        <v>2</v>
      </c>
      <c r="B6" s="413"/>
      <c r="C6" s="413"/>
      <c r="D6" s="413"/>
      <c r="E6" s="419" t="s">
        <v>219</v>
      </c>
      <c r="F6" s="419"/>
      <c r="G6" s="419"/>
      <c r="H6" s="419"/>
      <c r="I6" s="419"/>
      <c r="J6" s="3"/>
      <c r="K6" s="3"/>
      <c r="L6" s="84"/>
    </row>
    <row r="7" spans="1:12" ht="13.5">
      <c r="A7" s="413" t="s">
        <v>3</v>
      </c>
      <c r="B7" s="413"/>
      <c r="C7" s="413"/>
      <c r="D7" s="413"/>
      <c r="E7" s="414" t="s">
        <v>220</v>
      </c>
      <c r="F7" s="414"/>
      <c r="G7" s="414"/>
      <c r="H7" s="414"/>
      <c r="I7" s="414"/>
      <c r="J7" s="3"/>
      <c r="K7" s="3"/>
      <c r="L7" s="84"/>
    </row>
    <row r="8" spans="1:12" ht="13.5">
      <c r="A8" s="413" t="s">
        <v>4</v>
      </c>
      <c r="B8" s="413"/>
      <c r="C8" s="413"/>
      <c r="D8" s="413"/>
      <c r="E8" s="414" t="s">
        <v>221</v>
      </c>
      <c r="F8" s="414"/>
      <c r="G8" s="414"/>
      <c r="H8" s="414"/>
      <c r="I8" s="414"/>
      <c r="J8" s="3"/>
      <c r="K8" s="3"/>
      <c r="L8" s="84"/>
    </row>
    <row r="9" spans="1:12" ht="13.5">
      <c r="A9" s="413" t="s">
        <v>5</v>
      </c>
      <c r="B9" s="413"/>
      <c r="C9" s="413"/>
      <c r="D9" s="413"/>
      <c r="E9" s="428" t="s">
        <v>222</v>
      </c>
      <c r="F9" s="428"/>
      <c r="G9" s="428"/>
      <c r="H9" s="428"/>
      <c r="I9" s="428"/>
      <c r="J9" s="3"/>
      <c r="K9" s="3"/>
      <c r="L9" s="84"/>
    </row>
    <row r="10" spans="1:12" ht="13.5">
      <c r="A10" s="429"/>
      <c r="B10" s="429"/>
      <c r="C10" s="429"/>
      <c r="D10" s="429"/>
      <c r="E10" s="429"/>
      <c r="F10" s="429"/>
      <c r="G10" s="429"/>
      <c r="H10" s="429"/>
      <c r="I10" s="429"/>
      <c r="J10" s="3"/>
      <c r="K10" s="3"/>
      <c r="L10" s="84"/>
    </row>
    <row r="11" spans="1:12" ht="13.5">
      <c r="A11" s="6"/>
      <c r="B11" s="6"/>
      <c r="C11" s="7" t="s">
        <v>6</v>
      </c>
      <c r="D11" s="7"/>
      <c r="E11" s="7"/>
      <c r="F11" s="7"/>
      <c r="G11" s="7"/>
      <c r="H11" s="7"/>
      <c r="I11" s="8"/>
      <c r="J11" s="3"/>
      <c r="K11" s="3"/>
      <c r="L11" s="84"/>
    </row>
    <row r="12" spans="1:12" ht="13.5">
      <c r="A12" s="6"/>
      <c r="B12" s="6"/>
      <c r="C12" s="426" t="s">
        <v>7</v>
      </c>
      <c r="D12" s="427"/>
      <c r="E12" s="427"/>
      <c r="F12" s="148"/>
      <c r="G12" s="9"/>
      <c r="H12" s="9"/>
      <c r="I12" s="8"/>
      <c r="J12" s="3"/>
      <c r="K12" s="3"/>
      <c r="L12" s="84"/>
    </row>
    <row r="13" spans="1:12" ht="13.5">
      <c r="A13" s="6"/>
      <c r="B13" s="6"/>
      <c r="C13" s="115" t="s">
        <v>208</v>
      </c>
      <c r="D13" s="11" t="s">
        <v>8</v>
      </c>
      <c r="E13" s="12"/>
      <c r="F13" s="12"/>
      <c r="G13" s="9"/>
      <c r="H13" s="9"/>
      <c r="I13" s="8"/>
      <c r="J13" s="3"/>
      <c r="K13" s="3"/>
      <c r="L13" s="84"/>
    </row>
    <row r="14" spans="1:12" ht="13.5">
      <c r="A14" s="6"/>
      <c r="B14" s="6"/>
      <c r="C14" s="10"/>
      <c r="D14" s="11" t="s">
        <v>9</v>
      </c>
      <c r="E14" s="12"/>
      <c r="F14" s="12"/>
      <c r="G14" s="9"/>
      <c r="H14" s="9"/>
      <c r="I14" s="8"/>
      <c r="J14" s="3"/>
      <c r="K14" s="3"/>
      <c r="L14" s="84"/>
    </row>
    <row r="15" spans="1:12" ht="13.5">
      <c r="A15" s="6"/>
      <c r="B15" s="6"/>
      <c r="C15" s="13"/>
      <c r="D15" s="14"/>
      <c r="E15" s="12"/>
      <c r="F15" s="12"/>
      <c r="G15" s="9"/>
      <c r="H15" s="9"/>
      <c r="I15" s="8"/>
      <c r="J15" s="3"/>
      <c r="K15" s="3"/>
      <c r="L15" s="84"/>
    </row>
    <row r="16" spans="1:12" ht="6" customHeight="1" thickBot="1">
      <c r="A16" s="15"/>
      <c r="B16" s="1"/>
      <c r="C16" s="1"/>
      <c r="D16" s="1"/>
      <c r="E16" s="1"/>
      <c r="F16" s="1"/>
      <c r="G16" s="2"/>
      <c r="H16" s="2"/>
      <c r="I16" s="2"/>
      <c r="J16" s="3"/>
      <c r="K16" s="3"/>
      <c r="L16" s="84"/>
    </row>
    <row r="17" spans="1:12" ht="55.5" thickBot="1">
      <c r="A17" s="263"/>
      <c r="B17" s="235"/>
      <c r="C17" s="235"/>
      <c r="D17" s="262" t="s">
        <v>10</v>
      </c>
      <c r="E17" s="181" t="s">
        <v>11</v>
      </c>
      <c r="F17" s="386" t="s">
        <v>216</v>
      </c>
      <c r="G17" s="387" t="s">
        <v>211</v>
      </c>
      <c r="H17" s="387" t="s">
        <v>212</v>
      </c>
      <c r="I17" s="387" t="s">
        <v>213</v>
      </c>
      <c r="J17" s="388" t="s">
        <v>203</v>
      </c>
      <c r="K17" s="111" t="s">
        <v>150</v>
      </c>
      <c r="L17" s="85" t="s">
        <v>151</v>
      </c>
    </row>
    <row r="18" spans="1:12" ht="13.5">
      <c r="A18" s="17" t="s">
        <v>12</v>
      </c>
      <c r="B18" s="18" t="s">
        <v>13</v>
      </c>
      <c r="C18" s="19"/>
      <c r="D18" s="19"/>
      <c r="E18" s="20" t="s">
        <v>14</v>
      </c>
      <c r="F18" s="20"/>
      <c r="G18" s="217"/>
      <c r="H18" s="378"/>
      <c r="I18" s="117"/>
      <c r="J18" s="153"/>
      <c r="K18" s="94"/>
      <c r="L18" s="86"/>
    </row>
    <row r="19" spans="1:12" ht="13.5">
      <c r="A19" s="17"/>
      <c r="B19" s="21" t="s">
        <v>15</v>
      </c>
      <c r="C19" s="19" t="s">
        <v>182</v>
      </c>
      <c r="D19" s="19"/>
      <c r="E19" s="20" t="s">
        <v>14</v>
      </c>
      <c r="F19" s="146"/>
      <c r="G19" s="185"/>
      <c r="H19" s="378"/>
      <c r="I19" s="98"/>
      <c r="J19" s="154"/>
      <c r="K19" s="95"/>
      <c r="L19" s="86"/>
    </row>
    <row r="20" spans="1:12" ht="13.5">
      <c r="A20" s="17"/>
      <c r="B20" s="18"/>
      <c r="C20" s="19"/>
      <c r="D20" s="19" t="s">
        <v>16</v>
      </c>
      <c r="E20" s="28">
        <v>8011</v>
      </c>
      <c r="F20" s="122">
        <v>2901088</v>
      </c>
      <c r="G20" s="188">
        <v>6423972</v>
      </c>
      <c r="H20" s="322"/>
      <c r="I20" s="163">
        <f aca="true" t="shared" si="0" ref="I20:I25">SUM(G20)</f>
        <v>6423972</v>
      </c>
      <c r="J20" s="228">
        <f>I20-F20</f>
        <v>3522884</v>
      </c>
      <c r="K20" s="95"/>
      <c r="L20" s="86"/>
    </row>
    <row r="21" spans="1:12" ht="13.5">
      <c r="A21" s="17"/>
      <c r="B21" s="18"/>
      <c r="C21" s="19"/>
      <c r="D21" s="19" t="s">
        <v>183</v>
      </c>
      <c r="E21" s="20">
        <v>8012</v>
      </c>
      <c r="F21" s="122">
        <v>60449</v>
      </c>
      <c r="G21" s="188">
        <v>121560</v>
      </c>
      <c r="H21" s="322"/>
      <c r="I21" s="163">
        <f t="shared" si="0"/>
        <v>121560</v>
      </c>
      <c r="J21" s="228">
        <f>I21-F21</f>
        <v>61111</v>
      </c>
      <c r="K21" s="95" t="e">
        <f>+#REF!-I21</f>
        <v>#REF!</v>
      </c>
      <c r="L21" s="86" t="e">
        <f>1-(+(#REF!-K21)/#REF!)</f>
        <v>#REF!</v>
      </c>
    </row>
    <row r="22" spans="1:12" ht="13.5">
      <c r="A22" s="17"/>
      <c r="B22" s="18"/>
      <c r="C22" s="19"/>
      <c r="D22" s="19" t="s">
        <v>17</v>
      </c>
      <c r="E22" s="20">
        <v>8019</v>
      </c>
      <c r="F22" s="122">
        <v>0</v>
      </c>
      <c r="G22" s="188">
        <v>0</v>
      </c>
      <c r="H22" s="322"/>
      <c r="I22" s="163">
        <f t="shared" si="0"/>
        <v>0</v>
      </c>
      <c r="J22" s="228">
        <f>I22-F22</f>
        <v>0</v>
      </c>
      <c r="K22" s="95" t="e">
        <f>+#REF!-I22</f>
        <v>#REF!</v>
      </c>
      <c r="L22" s="86" t="e">
        <f>1-(+(#REF!-K22)/#REF!)</f>
        <v>#REF!</v>
      </c>
    </row>
    <row r="23" spans="1:12" ht="13.5">
      <c r="A23" s="17"/>
      <c r="B23" s="18"/>
      <c r="C23" s="19"/>
      <c r="D23" s="19" t="s">
        <v>184</v>
      </c>
      <c r="E23" s="23">
        <v>8096</v>
      </c>
      <c r="F23" s="122">
        <v>93941</v>
      </c>
      <c r="G23" s="188">
        <v>136800</v>
      </c>
      <c r="H23" s="322"/>
      <c r="I23" s="163">
        <f t="shared" si="0"/>
        <v>136800</v>
      </c>
      <c r="J23" s="228">
        <f>I23-F23</f>
        <v>42859</v>
      </c>
      <c r="K23" s="95" t="e">
        <f>+#REF!-I23</f>
        <v>#REF!</v>
      </c>
      <c r="L23" s="86">
        <v>0</v>
      </c>
    </row>
    <row r="24" spans="1:12" ht="13.5">
      <c r="A24" s="17"/>
      <c r="B24" s="18"/>
      <c r="C24" s="19"/>
      <c r="D24" s="19" t="s">
        <v>185</v>
      </c>
      <c r="E24" s="172" t="s">
        <v>186</v>
      </c>
      <c r="F24" s="122">
        <v>0</v>
      </c>
      <c r="G24" s="188">
        <v>0</v>
      </c>
      <c r="H24" s="322"/>
      <c r="I24" s="120">
        <f t="shared" si="0"/>
        <v>0</v>
      </c>
      <c r="J24" s="251">
        <f>I24-F24</f>
        <v>0</v>
      </c>
      <c r="K24" s="95"/>
      <c r="L24" s="86"/>
    </row>
    <row r="25" spans="1:12" ht="13.5">
      <c r="A25" s="17"/>
      <c r="B25" s="18"/>
      <c r="C25" s="19"/>
      <c r="D25" s="173" t="s">
        <v>187</v>
      </c>
      <c r="E25" s="174" t="s">
        <v>14</v>
      </c>
      <c r="F25" s="159">
        <f>SUM(F20:F24)</f>
        <v>3055478</v>
      </c>
      <c r="G25" s="189">
        <f>SUM(G20:G24)</f>
        <v>6682332</v>
      </c>
      <c r="H25" s="379"/>
      <c r="I25" s="152">
        <f t="shared" si="0"/>
        <v>6682332</v>
      </c>
      <c r="J25" s="391">
        <f>SUM(J20:J24)</f>
        <v>3626854</v>
      </c>
      <c r="K25" s="99" t="e">
        <f>+#REF!-I25</f>
        <v>#REF!</v>
      </c>
      <c r="L25" s="92" t="e">
        <f>1-(+(#REF!-K25)/#REF!)</f>
        <v>#REF!</v>
      </c>
    </row>
    <row r="26" spans="1:12" ht="13.5">
      <c r="A26" s="17"/>
      <c r="B26" s="18"/>
      <c r="C26" s="19"/>
      <c r="D26" s="19"/>
      <c r="E26" s="20" t="s">
        <v>14</v>
      </c>
      <c r="F26" s="146"/>
      <c r="G26" s="377"/>
      <c r="H26" s="127"/>
      <c r="I26" s="128"/>
      <c r="J26" s="154"/>
      <c r="K26" s="95"/>
      <c r="L26" s="86"/>
    </row>
    <row r="27" spans="1:12" ht="13.5">
      <c r="A27" s="17"/>
      <c r="B27" s="21" t="s">
        <v>18</v>
      </c>
      <c r="C27" s="19" t="s">
        <v>19</v>
      </c>
      <c r="D27" s="19"/>
      <c r="E27" s="20" t="s">
        <v>14</v>
      </c>
      <c r="F27" s="146"/>
      <c r="G27" s="325"/>
      <c r="H27" s="129"/>
      <c r="I27" s="125"/>
      <c r="J27" s="154"/>
      <c r="K27" s="95"/>
      <c r="L27" s="86"/>
    </row>
    <row r="28" spans="1:12" ht="13.5">
      <c r="A28" s="17"/>
      <c r="B28" s="19"/>
      <c r="C28" s="19"/>
      <c r="D28" s="19" t="s">
        <v>20</v>
      </c>
      <c r="E28" s="23">
        <v>8290</v>
      </c>
      <c r="F28" s="320">
        <v>0</v>
      </c>
      <c r="G28" s="325"/>
      <c r="H28" s="218">
        <v>0</v>
      </c>
      <c r="I28" s="163">
        <f>SUM(H28)</f>
        <v>0</v>
      </c>
      <c r="J28" s="228">
        <f>I28-F28</f>
        <v>0</v>
      </c>
      <c r="K28" s="95"/>
      <c r="L28" s="86"/>
    </row>
    <row r="29" spans="1:12" ht="13.5">
      <c r="A29" s="17"/>
      <c r="B29" s="19"/>
      <c r="C29" s="19"/>
      <c r="D29" s="19" t="s">
        <v>21</v>
      </c>
      <c r="E29" s="23" t="s">
        <v>22</v>
      </c>
      <c r="F29" s="320">
        <v>0</v>
      </c>
      <c r="G29" s="325"/>
      <c r="H29" s="122">
        <v>0</v>
      </c>
      <c r="I29" s="163">
        <f>SUM(H29)</f>
        <v>0</v>
      </c>
      <c r="J29" s="228">
        <f>I29-F29</f>
        <v>0</v>
      </c>
      <c r="K29" s="95"/>
      <c r="L29" s="86"/>
    </row>
    <row r="30" spans="1:12" ht="13.5">
      <c r="A30" s="17"/>
      <c r="B30" s="19"/>
      <c r="C30" s="19"/>
      <c r="D30" s="19" t="s">
        <v>23</v>
      </c>
      <c r="E30" s="28">
        <v>8220</v>
      </c>
      <c r="F30" s="122">
        <v>0</v>
      </c>
      <c r="G30" s="326"/>
      <c r="H30" s="130">
        <v>0</v>
      </c>
      <c r="I30" s="163">
        <f>SUM(H30)</f>
        <v>0</v>
      </c>
      <c r="J30" s="228">
        <f>I30-F30</f>
        <v>0</v>
      </c>
      <c r="K30" s="95"/>
      <c r="L30" s="86"/>
    </row>
    <row r="31" spans="1:12" ht="13.5">
      <c r="A31" s="17"/>
      <c r="B31" s="19"/>
      <c r="C31" s="19"/>
      <c r="D31" s="19" t="s">
        <v>24</v>
      </c>
      <c r="E31" s="26">
        <v>8290</v>
      </c>
      <c r="F31" s="323"/>
      <c r="G31" s="193">
        <v>0</v>
      </c>
      <c r="H31" s="131">
        <v>0</v>
      </c>
      <c r="I31" s="132">
        <f>SUM(G31:H31)</f>
        <v>0</v>
      </c>
      <c r="J31" s="251">
        <f>I31-F31</f>
        <v>0</v>
      </c>
      <c r="K31" s="95" t="e">
        <f>+#REF!-I31</f>
        <v>#REF!</v>
      </c>
      <c r="L31" s="86" t="e">
        <f>1-(+(#REF!-K31)/#REF!)</f>
        <v>#REF!</v>
      </c>
    </row>
    <row r="32" spans="1:12" ht="13.5">
      <c r="A32" s="17"/>
      <c r="B32" s="19"/>
      <c r="C32" s="19"/>
      <c r="D32" s="173" t="s">
        <v>25</v>
      </c>
      <c r="E32" s="175" t="s">
        <v>14</v>
      </c>
      <c r="F32" s="159">
        <f>SUM(F28:F31)</f>
        <v>0</v>
      </c>
      <c r="G32" s="194">
        <f>SUM(G31)</f>
        <v>0</v>
      </c>
      <c r="H32" s="156">
        <f>SUM(H28:H31)</f>
        <v>0</v>
      </c>
      <c r="I32" s="157">
        <f>SUM(G32:H32)</f>
        <v>0</v>
      </c>
      <c r="J32" s="391">
        <f>SUM(J28:J31)</f>
        <v>0</v>
      </c>
      <c r="K32" s="99" t="e">
        <f>+#REF!-I32</f>
        <v>#REF!</v>
      </c>
      <c r="L32" s="92" t="e">
        <f>1-(+(#REF!-K32)/#REF!)</f>
        <v>#REF!</v>
      </c>
    </row>
    <row r="33" spans="1:12" ht="13.5">
      <c r="A33" s="17"/>
      <c r="B33" s="19"/>
      <c r="C33" s="19"/>
      <c r="D33" s="19"/>
      <c r="E33" s="20" t="s">
        <v>14</v>
      </c>
      <c r="F33" s="146"/>
      <c r="G33" s="380"/>
      <c r="H33" s="126"/>
      <c r="I33" s="128"/>
      <c r="J33" s="154"/>
      <c r="K33" s="95"/>
      <c r="L33" s="86"/>
    </row>
    <row r="34" spans="1:12" ht="13.5">
      <c r="A34" s="27"/>
      <c r="B34" s="21" t="s">
        <v>26</v>
      </c>
      <c r="C34" s="19" t="s">
        <v>27</v>
      </c>
      <c r="D34" s="19"/>
      <c r="E34" s="20" t="s">
        <v>14</v>
      </c>
      <c r="F34" s="146"/>
      <c r="G34" s="381"/>
      <c r="H34" s="119"/>
      <c r="I34" s="125"/>
      <c r="J34" s="154"/>
      <c r="K34" s="95"/>
      <c r="L34" s="86"/>
    </row>
    <row r="35" spans="1:12" ht="13.5">
      <c r="A35" s="27"/>
      <c r="B35" s="21"/>
      <c r="C35" s="19"/>
      <c r="D35" s="19" t="s">
        <v>28</v>
      </c>
      <c r="E35" s="26" t="s">
        <v>29</v>
      </c>
      <c r="F35" s="323">
        <v>149400</v>
      </c>
      <c r="G35" s="197"/>
      <c r="H35" s="382">
        <v>303900</v>
      </c>
      <c r="I35" s="163">
        <f>SUM(H35)</f>
        <v>303900</v>
      </c>
      <c r="J35" s="228">
        <f aca="true" t="shared" si="1" ref="J35:J40">I35-F35</f>
        <v>154500</v>
      </c>
      <c r="K35" s="95"/>
      <c r="L35" s="86"/>
    </row>
    <row r="36" spans="1:12" ht="13.5">
      <c r="A36" s="27"/>
      <c r="B36" s="21"/>
      <c r="C36" s="19"/>
      <c r="D36" s="19" t="s">
        <v>188</v>
      </c>
      <c r="E36" s="26">
        <v>8520</v>
      </c>
      <c r="F36" s="323">
        <v>0</v>
      </c>
      <c r="G36" s="191"/>
      <c r="H36" s="136">
        <v>0</v>
      </c>
      <c r="I36" s="163">
        <f>SUM(H36)</f>
        <v>0</v>
      </c>
      <c r="J36" s="228">
        <f t="shared" si="1"/>
        <v>0</v>
      </c>
      <c r="K36" s="95"/>
      <c r="L36" s="86"/>
    </row>
    <row r="37" spans="1:12" ht="13.5">
      <c r="A37" s="27"/>
      <c r="B37" s="21"/>
      <c r="C37" s="19"/>
      <c r="D37" s="19" t="s">
        <v>189</v>
      </c>
      <c r="E37" s="26">
        <v>8550</v>
      </c>
      <c r="F37" s="323">
        <v>48770</v>
      </c>
      <c r="G37" s="207">
        <v>25392</v>
      </c>
      <c r="H37" s="293"/>
      <c r="I37" s="163">
        <f>G37</f>
        <v>25392</v>
      </c>
      <c r="J37" s="228">
        <f t="shared" si="1"/>
        <v>-23378</v>
      </c>
      <c r="K37" s="95"/>
      <c r="L37" s="86"/>
    </row>
    <row r="38" spans="1:12" ht="13.5">
      <c r="A38" s="27"/>
      <c r="B38" s="21"/>
      <c r="C38" s="19"/>
      <c r="D38" s="19" t="s">
        <v>190</v>
      </c>
      <c r="E38" s="26">
        <v>8560</v>
      </c>
      <c r="F38" s="323">
        <f>44820+19200</f>
        <v>64020</v>
      </c>
      <c r="G38" s="207">
        <v>91170</v>
      </c>
      <c r="H38" s="136">
        <v>29782</v>
      </c>
      <c r="I38" s="163">
        <f>G38+H38</f>
        <v>120952</v>
      </c>
      <c r="J38" s="228">
        <f t="shared" si="1"/>
        <v>56932</v>
      </c>
      <c r="K38" s="95"/>
      <c r="L38" s="86"/>
    </row>
    <row r="39" spans="1:12" ht="13.5">
      <c r="A39" s="27"/>
      <c r="B39" s="21"/>
      <c r="C39" s="19"/>
      <c r="D39" s="19" t="s">
        <v>201</v>
      </c>
      <c r="E39" s="26">
        <v>8590</v>
      </c>
      <c r="F39" s="323">
        <v>0</v>
      </c>
      <c r="G39" s="207"/>
      <c r="H39" s="136"/>
      <c r="I39" s="163">
        <f>G39+H39</f>
        <v>0</v>
      </c>
      <c r="J39" s="228">
        <f t="shared" si="1"/>
        <v>0</v>
      </c>
      <c r="K39" s="95"/>
      <c r="L39" s="86"/>
    </row>
    <row r="40" spans="1:12" ht="13.5">
      <c r="A40" s="27"/>
      <c r="B40" s="19"/>
      <c r="C40" s="19"/>
      <c r="D40" s="19" t="s">
        <v>30</v>
      </c>
      <c r="E40" s="26" t="s">
        <v>31</v>
      </c>
      <c r="F40" s="323">
        <v>818050</v>
      </c>
      <c r="G40" s="207"/>
      <c r="H40" s="131">
        <v>217799</v>
      </c>
      <c r="I40" s="132">
        <f>SUM(G40:H40)</f>
        <v>217799</v>
      </c>
      <c r="J40" s="251">
        <f t="shared" si="1"/>
        <v>-600251</v>
      </c>
      <c r="K40" s="95" t="e">
        <f>+#REF!-I40</f>
        <v>#REF!</v>
      </c>
      <c r="L40" s="86" t="e">
        <f>1-(+(#REF!-K40)/#REF!)</f>
        <v>#REF!</v>
      </c>
    </row>
    <row r="41" spans="1:12" s="162" customFormat="1" ht="13.5">
      <c r="A41" s="17"/>
      <c r="B41" s="18"/>
      <c r="C41" s="18"/>
      <c r="D41" s="176" t="s">
        <v>32</v>
      </c>
      <c r="E41" s="175" t="s">
        <v>14</v>
      </c>
      <c r="F41" s="159">
        <f>SUM(F35:F40)</f>
        <v>1080240</v>
      </c>
      <c r="G41" s="194">
        <f>SUM(G37:G40)</f>
        <v>116562</v>
      </c>
      <c r="H41" s="156">
        <f>SUM(H35:H40)</f>
        <v>551481</v>
      </c>
      <c r="I41" s="157">
        <f>SUM(G41:H41)</f>
        <v>668043</v>
      </c>
      <c r="J41" s="391">
        <f>SUM(J35:J40)</f>
        <v>-412197</v>
      </c>
      <c r="K41" s="160" t="e">
        <f>+#REF!-I41</f>
        <v>#REF!</v>
      </c>
      <c r="L41" s="161" t="e">
        <f>1-(+(#REF!-K41)/#REF!)</f>
        <v>#REF!</v>
      </c>
    </row>
    <row r="42" spans="1:12" ht="13.5">
      <c r="A42" s="27"/>
      <c r="B42" s="19"/>
      <c r="C42" s="19"/>
      <c r="D42" s="15"/>
      <c r="E42" s="20" t="s">
        <v>14</v>
      </c>
      <c r="F42" s="146"/>
      <c r="G42" s="199"/>
      <c r="H42" s="126"/>
      <c r="I42" s="128"/>
      <c r="J42" s="154"/>
      <c r="K42" s="95"/>
      <c r="L42" s="86"/>
    </row>
    <row r="43" spans="1:12" ht="13.5">
      <c r="A43" s="27"/>
      <c r="B43" s="21" t="s">
        <v>33</v>
      </c>
      <c r="C43" s="19" t="s">
        <v>34</v>
      </c>
      <c r="D43" s="19"/>
      <c r="E43" s="20" t="s">
        <v>14</v>
      </c>
      <c r="F43" s="146"/>
      <c r="G43" s="200"/>
      <c r="H43" s="119"/>
      <c r="I43" s="166"/>
      <c r="J43" s="228"/>
      <c r="K43" s="95"/>
      <c r="L43" s="86"/>
    </row>
    <row r="44" spans="1:12" ht="13.5">
      <c r="A44" s="27"/>
      <c r="B44" s="21"/>
      <c r="C44" s="19"/>
      <c r="D44" s="29" t="s">
        <v>35</v>
      </c>
      <c r="E44" s="20">
        <v>8791</v>
      </c>
      <c r="F44" s="122">
        <v>0</v>
      </c>
      <c r="G44" s="321">
        <v>0</v>
      </c>
      <c r="H44" s="322"/>
      <c r="I44" s="166">
        <v>0</v>
      </c>
      <c r="J44" s="228">
        <f>I44-F44</f>
        <v>0</v>
      </c>
      <c r="K44" s="95"/>
      <c r="L44" s="86"/>
    </row>
    <row r="45" spans="1:12" ht="13.5">
      <c r="A45" s="27"/>
      <c r="B45" s="19"/>
      <c r="C45" s="19"/>
      <c r="D45" s="19" t="s">
        <v>36</v>
      </c>
      <c r="E45" s="26" t="s">
        <v>37</v>
      </c>
      <c r="F45" s="323">
        <v>125000</v>
      </c>
      <c r="G45" s="207">
        <v>125000</v>
      </c>
      <c r="H45" s="131">
        <v>0</v>
      </c>
      <c r="I45" s="132">
        <f>SUM(G45:H45)</f>
        <v>125000</v>
      </c>
      <c r="J45" s="251">
        <f>I45-F45</f>
        <v>0</v>
      </c>
      <c r="K45" s="95" t="e">
        <f>+#REF!-I45</f>
        <v>#REF!</v>
      </c>
      <c r="L45" s="86" t="e">
        <f>1-(+(#REF!-K45)/#REF!)</f>
        <v>#REF!</v>
      </c>
    </row>
    <row r="46" spans="1:12" ht="13.5">
      <c r="A46" s="27"/>
      <c r="B46" s="19"/>
      <c r="C46" s="19"/>
      <c r="D46" s="173" t="s">
        <v>38</v>
      </c>
      <c r="E46" s="175" t="s">
        <v>14</v>
      </c>
      <c r="F46" s="159">
        <f>SUM(F44+F45)</f>
        <v>125000</v>
      </c>
      <c r="G46" s="194">
        <f>SUM(G44+G45)</f>
        <v>125000</v>
      </c>
      <c r="H46" s="156">
        <f>SUM(H45)</f>
        <v>0</v>
      </c>
      <c r="I46" s="157">
        <f>SUM(G46:H46)</f>
        <v>125000</v>
      </c>
      <c r="J46" s="391">
        <f>I46-F46</f>
        <v>0</v>
      </c>
      <c r="K46" s="99" t="e">
        <f>+#REF!-I46</f>
        <v>#REF!</v>
      </c>
      <c r="L46" s="92" t="e">
        <f>1-(+(#REF!-K46)/#REF!)</f>
        <v>#REF!</v>
      </c>
    </row>
    <row r="47" spans="1:12" ht="13.5">
      <c r="A47" s="27"/>
      <c r="B47" s="19"/>
      <c r="C47" s="19" t="s">
        <v>14</v>
      </c>
      <c r="D47" s="19" t="s">
        <v>14</v>
      </c>
      <c r="E47" s="20" t="s">
        <v>14</v>
      </c>
      <c r="F47" s="425">
        <f>SUM(F25+F32+F41+F46)</f>
        <v>4260718</v>
      </c>
      <c r="G47" s="201"/>
      <c r="H47" s="177"/>
      <c r="I47" s="178"/>
      <c r="J47" s="179"/>
      <c r="K47" s="100"/>
      <c r="L47" s="91"/>
    </row>
    <row r="48" spans="1:12" ht="13.5">
      <c r="A48" s="27"/>
      <c r="B48" s="31" t="s">
        <v>39</v>
      </c>
      <c r="C48" s="226" t="s">
        <v>40</v>
      </c>
      <c r="D48" s="226"/>
      <c r="E48" s="20" t="s">
        <v>14</v>
      </c>
      <c r="F48" s="422"/>
      <c r="G48" s="202">
        <f>SUM(G25,G32,G41,G46)</f>
        <v>6923894</v>
      </c>
      <c r="H48" s="169">
        <f>SUM(H32,H41,H46)</f>
        <v>551481</v>
      </c>
      <c r="I48" s="170">
        <f>SUM(G48:H48)</f>
        <v>7475375</v>
      </c>
      <c r="J48" s="171">
        <f>SUM(J25+J32+J41+J46)</f>
        <v>3214657</v>
      </c>
      <c r="K48" s="101" t="e">
        <f>+#REF!-I48</f>
        <v>#REF!</v>
      </c>
      <c r="L48" s="105" t="e">
        <f>1-(+(#REF!-K48)/#REF!)</f>
        <v>#REF!</v>
      </c>
    </row>
    <row r="49" spans="1:12" ht="13.5">
      <c r="A49" s="27"/>
      <c r="B49" s="31"/>
      <c r="C49" s="32"/>
      <c r="D49" s="180"/>
      <c r="E49" s="174" t="s">
        <v>14</v>
      </c>
      <c r="F49" s="146"/>
      <c r="G49" s="195"/>
      <c r="H49" s="127"/>
      <c r="I49" s="125"/>
      <c r="J49" s="154"/>
      <c r="K49" s="95"/>
      <c r="L49" s="86"/>
    </row>
    <row r="50" spans="1:12" ht="13.5">
      <c r="A50" s="33" t="s">
        <v>41</v>
      </c>
      <c r="B50" s="18" t="s">
        <v>42</v>
      </c>
      <c r="C50" s="19"/>
      <c r="D50" s="19"/>
      <c r="E50" s="20" t="s">
        <v>14</v>
      </c>
      <c r="F50" s="146"/>
      <c r="G50" s="196"/>
      <c r="H50" s="129"/>
      <c r="I50" s="125"/>
      <c r="J50" s="154"/>
      <c r="K50" s="95"/>
      <c r="L50" s="86"/>
    </row>
    <row r="51" spans="1:12" ht="13.5">
      <c r="A51" s="27"/>
      <c r="B51" s="21" t="s">
        <v>15</v>
      </c>
      <c r="C51" s="19" t="s">
        <v>43</v>
      </c>
      <c r="D51" s="19"/>
      <c r="E51" s="20" t="s">
        <v>14</v>
      </c>
      <c r="F51" s="146"/>
      <c r="G51" s="196"/>
      <c r="H51" s="129"/>
      <c r="I51" s="125"/>
      <c r="J51" s="154"/>
      <c r="K51" s="95"/>
      <c r="L51" s="86"/>
    </row>
    <row r="52" spans="1:12" ht="13.5">
      <c r="A52" s="27"/>
      <c r="B52" s="19"/>
      <c r="C52" s="19"/>
      <c r="D52" s="19" t="s">
        <v>44</v>
      </c>
      <c r="E52" s="34">
        <v>1100</v>
      </c>
      <c r="F52" s="130">
        <v>2327535</v>
      </c>
      <c r="G52" s="203">
        <f>2452196+432198-H52</f>
        <v>2732349.2</v>
      </c>
      <c r="H52" s="122">
        <f>253408*0.6</f>
        <v>152044.8</v>
      </c>
      <c r="I52" s="163">
        <f>SUM(G52:H52)</f>
        <v>2884394</v>
      </c>
      <c r="J52" s="228">
        <f>I52-F52</f>
        <v>556859</v>
      </c>
      <c r="K52" s="95" t="e">
        <f>+#REF!-I52</f>
        <v>#REF!</v>
      </c>
      <c r="L52" s="86" t="e">
        <f>1-(+(#REF!-K52)/#REF!)</f>
        <v>#REF!</v>
      </c>
    </row>
    <row r="53" spans="1:12" ht="13.5">
      <c r="A53" s="27"/>
      <c r="B53" s="19"/>
      <c r="C53" s="19"/>
      <c r="D53" s="19" t="s">
        <v>45</v>
      </c>
      <c r="E53" s="34">
        <v>1200</v>
      </c>
      <c r="F53" s="130">
        <v>0</v>
      </c>
      <c r="G53" s="203">
        <v>0</v>
      </c>
      <c r="H53" s="130">
        <v>0</v>
      </c>
      <c r="I53" s="163">
        <f>SUM(G53:H53)</f>
        <v>0</v>
      </c>
      <c r="J53" s="228">
        <f>I53-F53</f>
        <v>0</v>
      </c>
      <c r="K53" s="95"/>
      <c r="L53" s="86"/>
    </row>
    <row r="54" spans="1:12" ht="13.5">
      <c r="A54" s="27"/>
      <c r="B54" s="19"/>
      <c r="C54" s="19"/>
      <c r="D54" s="19" t="s">
        <v>46</v>
      </c>
      <c r="E54" s="35">
        <v>1300</v>
      </c>
      <c r="F54" s="130">
        <v>223966</v>
      </c>
      <c r="G54" s="203">
        <v>240308</v>
      </c>
      <c r="H54" s="130">
        <v>0</v>
      </c>
      <c r="I54" s="163">
        <f>SUM(G54:H54)</f>
        <v>240308</v>
      </c>
      <c r="J54" s="228">
        <f>I54-F54</f>
        <v>16342</v>
      </c>
      <c r="K54" s="95" t="e">
        <f>+#REF!-I54</f>
        <v>#REF!</v>
      </c>
      <c r="L54" s="86" t="e">
        <f>1-(+(#REF!-K54)/#REF!)</f>
        <v>#REF!</v>
      </c>
    </row>
    <row r="55" spans="1:12" ht="13.5">
      <c r="A55" s="27"/>
      <c r="B55" s="19"/>
      <c r="C55" s="19"/>
      <c r="D55" s="19" t="s">
        <v>47</v>
      </c>
      <c r="E55" s="35">
        <v>1900</v>
      </c>
      <c r="F55" s="130">
        <v>0</v>
      </c>
      <c r="G55" s="203">
        <v>0</v>
      </c>
      <c r="H55" s="131">
        <v>0</v>
      </c>
      <c r="I55" s="132">
        <f>SUM(G55:H55)</f>
        <v>0</v>
      </c>
      <c r="J55" s="251">
        <f>I55-F55</f>
        <v>0</v>
      </c>
      <c r="K55" s="95"/>
      <c r="L55" s="86"/>
    </row>
    <row r="56" spans="1:12" ht="13.5">
      <c r="A56" s="27"/>
      <c r="B56" s="19"/>
      <c r="C56" s="19"/>
      <c r="D56" s="221" t="s">
        <v>48</v>
      </c>
      <c r="E56" s="222" t="s">
        <v>14</v>
      </c>
      <c r="F56" s="223">
        <f>SUM(F52:F55)</f>
        <v>2551501</v>
      </c>
      <c r="G56" s="194">
        <f>SUM(G52:G55)</f>
        <v>2972657.2</v>
      </c>
      <c r="H56" s="156">
        <f>SUM(H52:H55)</f>
        <v>152044.8</v>
      </c>
      <c r="I56" s="157">
        <f>SUM(G56:H56)</f>
        <v>3124702</v>
      </c>
      <c r="J56" s="391">
        <f>SUM(J52:J55)</f>
        <v>573201</v>
      </c>
      <c r="K56" s="99" t="e">
        <f>+#REF!-I56</f>
        <v>#REF!</v>
      </c>
      <c r="L56" s="92" t="e">
        <f>1-(+(#REF!-K56)/#REF!)</f>
        <v>#REF!</v>
      </c>
    </row>
    <row r="57" spans="1:12" ht="13.5">
      <c r="A57" s="36"/>
      <c r="B57" s="15"/>
      <c r="C57" s="15"/>
      <c r="D57" s="15"/>
      <c r="E57" s="20" t="s">
        <v>14</v>
      </c>
      <c r="F57" s="146"/>
      <c r="G57" s="195"/>
      <c r="H57" s="127"/>
      <c r="I57" s="128"/>
      <c r="J57" s="154"/>
      <c r="K57" s="95"/>
      <c r="L57" s="86"/>
    </row>
    <row r="58" spans="1:12" ht="13.5">
      <c r="A58" s="36"/>
      <c r="B58" s="37" t="s">
        <v>18</v>
      </c>
      <c r="C58" s="15" t="s">
        <v>49</v>
      </c>
      <c r="D58" s="15"/>
      <c r="E58" s="20" t="s">
        <v>14</v>
      </c>
      <c r="F58" s="146"/>
      <c r="G58" s="196"/>
      <c r="H58" s="129"/>
      <c r="I58" s="125"/>
      <c r="J58" s="154"/>
      <c r="K58" s="95"/>
      <c r="L58" s="86"/>
    </row>
    <row r="59" spans="1:12" ht="13.5">
      <c r="A59" s="36"/>
      <c r="B59" s="37"/>
      <c r="C59" s="15"/>
      <c r="D59" s="15" t="s">
        <v>50</v>
      </c>
      <c r="E59" s="30">
        <v>2100</v>
      </c>
      <c r="F59" s="130">
        <v>132575</v>
      </c>
      <c r="G59" s="203">
        <v>156839</v>
      </c>
      <c r="H59" s="118">
        <v>0</v>
      </c>
      <c r="I59" s="163">
        <f aca="true" t="shared" si="2" ref="I59:I64">SUM(G59:H59)</f>
        <v>156839</v>
      </c>
      <c r="J59" s="228">
        <f>I59-F59</f>
        <v>24264</v>
      </c>
      <c r="K59" s="95" t="e">
        <f>+#REF!-I59</f>
        <v>#REF!</v>
      </c>
      <c r="L59" s="86" t="e">
        <f>1-(+(#REF!-K59)/#REF!)</f>
        <v>#REF!</v>
      </c>
    </row>
    <row r="60" spans="1:12" ht="13.5">
      <c r="A60" s="27"/>
      <c r="B60" s="19"/>
      <c r="C60" s="19"/>
      <c r="D60" s="19" t="s">
        <v>51</v>
      </c>
      <c r="E60" s="34">
        <v>2200</v>
      </c>
      <c r="F60" s="130">
        <v>0</v>
      </c>
      <c r="G60" s="203">
        <v>0</v>
      </c>
      <c r="H60" s="130">
        <v>0</v>
      </c>
      <c r="I60" s="163">
        <f t="shared" si="2"/>
        <v>0</v>
      </c>
      <c r="J60" s="228">
        <f>I60-F60</f>
        <v>0</v>
      </c>
      <c r="K60" s="95" t="e">
        <f>+#REF!-I60</f>
        <v>#REF!</v>
      </c>
      <c r="L60" s="86" t="e">
        <f>1-(+(#REF!-K60)/#REF!)</f>
        <v>#REF!</v>
      </c>
    </row>
    <row r="61" spans="1:12" ht="13.5">
      <c r="A61" s="27"/>
      <c r="B61" s="19"/>
      <c r="C61" s="19"/>
      <c r="D61" s="19" t="s">
        <v>52</v>
      </c>
      <c r="E61" s="34">
        <v>2300</v>
      </c>
      <c r="F61" s="130">
        <v>219122</v>
      </c>
      <c r="G61" s="203">
        <v>229568</v>
      </c>
      <c r="H61" s="130">
        <v>0</v>
      </c>
      <c r="I61" s="163">
        <f t="shared" si="2"/>
        <v>229568</v>
      </c>
      <c r="J61" s="228">
        <f>I61-F61</f>
        <v>10446</v>
      </c>
      <c r="K61" s="95" t="e">
        <f>+#REF!-I61</f>
        <v>#REF!</v>
      </c>
      <c r="L61" s="86" t="e">
        <f>1-(+(#REF!-K61)/#REF!)</f>
        <v>#REF!</v>
      </c>
    </row>
    <row r="62" spans="1:12" ht="13.5">
      <c r="A62" s="27"/>
      <c r="B62" s="19"/>
      <c r="C62" s="19"/>
      <c r="D62" s="19" t="s">
        <v>53</v>
      </c>
      <c r="E62" s="35">
        <v>2400</v>
      </c>
      <c r="F62" s="130">
        <v>668924</v>
      </c>
      <c r="G62" s="203">
        <v>700360</v>
      </c>
      <c r="H62" s="130">
        <v>0</v>
      </c>
      <c r="I62" s="163">
        <f t="shared" si="2"/>
        <v>700360</v>
      </c>
      <c r="J62" s="228">
        <f>I62-F62</f>
        <v>31436</v>
      </c>
      <c r="K62" s="95" t="e">
        <f>+#REF!-I62</f>
        <v>#REF!</v>
      </c>
      <c r="L62" s="86" t="e">
        <f>1-(+(#REF!-K62)/#REF!)</f>
        <v>#REF!</v>
      </c>
    </row>
    <row r="63" spans="1:12" ht="13.5">
      <c r="A63" s="27"/>
      <c r="B63" s="19"/>
      <c r="C63" s="19"/>
      <c r="D63" s="19" t="s">
        <v>54</v>
      </c>
      <c r="E63" s="35">
        <v>2900</v>
      </c>
      <c r="F63" s="130">
        <v>0</v>
      </c>
      <c r="G63" s="203">
        <v>0</v>
      </c>
      <c r="H63" s="131">
        <v>0</v>
      </c>
      <c r="I63" s="132">
        <f t="shared" si="2"/>
        <v>0</v>
      </c>
      <c r="J63" s="251">
        <f>I63-F63</f>
        <v>0</v>
      </c>
      <c r="K63" s="95" t="e">
        <f>+#REF!-I63</f>
        <v>#REF!</v>
      </c>
      <c r="L63" s="86" t="e">
        <f>1-(+(#REF!-K63)/#REF!)</f>
        <v>#REF!</v>
      </c>
    </row>
    <row r="64" spans="1:12" ht="14.25" thickBot="1">
      <c r="A64" s="279"/>
      <c r="B64" s="264"/>
      <c r="C64" s="264"/>
      <c r="D64" s="265" t="s">
        <v>55</v>
      </c>
      <c r="E64" s="266" t="s">
        <v>14</v>
      </c>
      <c r="F64" s="267">
        <f>SUM(F59:F63)</f>
        <v>1020621</v>
      </c>
      <c r="G64" s="268">
        <f>SUM(G59:G63)</f>
        <v>1086767</v>
      </c>
      <c r="H64" s="269">
        <f>SUM(H59:H63)</f>
        <v>0</v>
      </c>
      <c r="I64" s="270">
        <f t="shared" si="2"/>
        <v>1086767</v>
      </c>
      <c r="J64" s="392">
        <f>SUM(J59:J63)</f>
        <v>66146</v>
      </c>
      <c r="K64" s="99" t="e">
        <f>+#REF!-I64</f>
        <v>#REF!</v>
      </c>
      <c r="L64" s="92" t="e">
        <f>1-(+(#REF!-K64)/#REF!)</f>
        <v>#REF!</v>
      </c>
    </row>
    <row r="65" spans="1:12" ht="14.25" thickBot="1">
      <c r="A65" s="264"/>
      <c r="B65" s="264"/>
      <c r="C65" s="264"/>
      <c r="D65" s="271"/>
      <c r="E65" s="327"/>
      <c r="F65" s="328"/>
      <c r="G65" s="329"/>
      <c r="H65" s="330"/>
      <c r="I65" s="331"/>
      <c r="J65" s="332"/>
      <c r="K65" s="99"/>
      <c r="L65" s="92"/>
    </row>
    <row r="66" spans="1:12" ht="14.25" thickBot="1">
      <c r="A66" s="264"/>
      <c r="B66" s="264"/>
      <c r="C66" s="264"/>
      <c r="D66" s="271"/>
      <c r="E66" s="327"/>
      <c r="F66" s="328"/>
      <c r="G66" s="329"/>
      <c r="H66" s="330"/>
      <c r="I66" s="331"/>
      <c r="J66" s="332"/>
      <c r="K66" s="99"/>
      <c r="L66" s="92"/>
    </row>
    <row r="67" spans="1:12" ht="55.5" thickBot="1">
      <c r="A67" s="263"/>
      <c r="B67" s="235"/>
      <c r="C67" s="235"/>
      <c r="D67" s="262" t="s">
        <v>10</v>
      </c>
      <c r="E67" s="181" t="s">
        <v>11</v>
      </c>
      <c r="F67" s="386" t="s">
        <v>216</v>
      </c>
      <c r="G67" s="387" t="str">
        <f>G17</f>
        <v>2022-23 Preliminary Budget Unrestricted (B)</v>
      </c>
      <c r="H67" s="387" t="str">
        <f>H17</f>
        <v>2022-23 Preliminary Budget Restricted (C)</v>
      </c>
      <c r="I67" s="387" t="str">
        <f>I17</f>
        <v>2022-23 Preliminary Budget Total (D)</v>
      </c>
      <c r="J67" s="388" t="str">
        <f>J17</f>
        <v>Difference (Col A &amp; D)</v>
      </c>
      <c r="K67" s="102" t="s">
        <v>150</v>
      </c>
      <c r="L67" s="93" t="s">
        <v>151</v>
      </c>
    </row>
    <row r="68" spans="1:12" ht="13.5">
      <c r="A68" s="27"/>
      <c r="B68" s="21" t="s">
        <v>26</v>
      </c>
      <c r="C68" s="19" t="s">
        <v>56</v>
      </c>
      <c r="D68" s="19"/>
      <c r="E68" s="20" t="s">
        <v>14</v>
      </c>
      <c r="F68" s="352"/>
      <c r="G68" s="195"/>
      <c r="H68" s="127"/>
      <c r="I68" s="125"/>
      <c r="J68" s="154"/>
      <c r="K68" s="95"/>
      <c r="L68" s="86"/>
    </row>
    <row r="69" spans="1:12" ht="13.5">
      <c r="A69" s="27"/>
      <c r="B69" s="19"/>
      <c r="C69" s="19"/>
      <c r="D69" s="38" t="s">
        <v>57</v>
      </c>
      <c r="E69" s="40" t="s">
        <v>58</v>
      </c>
      <c r="F69" s="353">
        <v>0</v>
      </c>
      <c r="G69" s="227">
        <v>0</v>
      </c>
      <c r="H69" s="218">
        <v>0</v>
      </c>
      <c r="I69" s="163">
        <f>SUM(G69:H69)</f>
        <v>0</v>
      </c>
      <c r="J69" s="228">
        <f aca="true" t="shared" si="3" ref="J69:J77">I69-F69</f>
        <v>0</v>
      </c>
      <c r="K69" s="95" t="e">
        <f>+#REF!-I69</f>
        <v>#REF!</v>
      </c>
      <c r="L69" s="86" t="e">
        <f>1-(+(#REF!-K69)/#REF!)</f>
        <v>#REF!</v>
      </c>
    </row>
    <row r="70" spans="1:12" ht="13.5">
      <c r="A70" s="27"/>
      <c r="B70" s="19"/>
      <c r="C70" s="19"/>
      <c r="D70" s="38" t="s">
        <v>59</v>
      </c>
      <c r="E70" s="40" t="s">
        <v>60</v>
      </c>
      <c r="F70" s="353">
        <v>0</v>
      </c>
      <c r="G70" s="203">
        <v>0</v>
      </c>
      <c r="H70" s="130">
        <v>0</v>
      </c>
      <c r="I70" s="120">
        <f aca="true" t="shared" si="4" ref="I70:I77">SUM(G70:H70)</f>
        <v>0</v>
      </c>
      <c r="J70" s="228">
        <f t="shared" si="3"/>
        <v>0</v>
      </c>
      <c r="K70" s="95" t="e">
        <f>+#REF!-I70</f>
        <v>#REF!</v>
      </c>
      <c r="L70" s="86" t="e">
        <f>1-(+(#REF!-K70)/#REF!)</f>
        <v>#REF!</v>
      </c>
    </row>
    <row r="71" spans="1:12" ht="13.5">
      <c r="A71" s="27"/>
      <c r="B71" s="19"/>
      <c r="C71" s="19"/>
      <c r="D71" s="38" t="s">
        <v>61</v>
      </c>
      <c r="E71" s="40" t="s">
        <v>62</v>
      </c>
      <c r="F71" s="353">
        <v>260556</v>
      </c>
      <c r="G71" s="203">
        <f>314749-H71</f>
        <v>299011.5</v>
      </c>
      <c r="H71" s="122">
        <f>314750*0.05</f>
        <v>15737.5</v>
      </c>
      <c r="I71" s="120">
        <f t="shared" si="4"/>
        <v>314749</v>
      </c>
      <c r="J71" s="228">
        <f t="shared" si="3"/>
        <v>54193</v>
      </c>
      <c r="K71" s="95" t="e">
        <f>+#REF!-I71</f>
        <v>#REF!</v>
      </c>
      <c r="L71" s="86" t="e">
        <f>1-(+(#REF!-K71)/#REF!)</f>
        <v>#REF!</v>
      </c>
    </row>
    <row r="72" spans="1:12" ht="13.5">
      <c r="A72" s="27"/>
      <c r="B72" s="19"/>
      <c r="C72" s="19"/>
      <c r="D72" s="19" t="s">
        <v>63</v>
      </c>
      <c r="E72" s="40" t="s">
        <v>64</v>
      </c>
      <c r="F72" s="353">
        <v>407867</v>
      </c>
      <c r="G72" s="203">
        <f>491538-H72</f>
        <v>466961.1</v>
      </c>
      <c r="H72" s="122">
        <f>491538*0.05</f>
        <v>24576.9</v>
      </c>
      <c r="I72" s="120">
        <f t="shared" si="4"/>
        <v>491538</v>
      </c>
      <c r="J72" s="228">
        <f t="shared" si="3"/>
        <v>83671</v>
      </c>
      <c r="K72" s="95" t="e">
        <f>+#REF!-I72</f>
        <v>#REF!</v>
      </c>
      <c r="L72" s="86" t="e">
        <f>1-(+(#REF!-K72)/#REF!)</f>
        <v>#REF!</v>
      </c>
    </row>
    <row r="73" spans="1:12" ht="13.5">
      <c r="A73" s="27"/>
      <c r="B73" s="19"/>
      <c r="C73" s="19"/>
      <c r="D73" s="19" t="s">
        <v>65</v>
      </c>
      <c r="E73" s="23" t="s">
        <v>66</v>
      </c>
      <c r="F73" s="353">
        <v>18425</v>
      </c>
      <c r="G73" s="188">
        <f>24369-H73</f>
        <v>23150.55</v>
      </c>
      <c r="H73" s="122">
        <f>24369*0.05</f>
        <v>1218.45</v>
      </c>
      <c r="I73" s="120">
        <f t="shared" si="4"/>
        <v>24369</v>
      </c>
      <c r="J73" s="228">
        <f t="shared" si="3"/>
        <v>5944</v>
      </c>
      <c r="K73" s="95" t="e">
        <f>+#REF!-I73</f>
        <v>#REF!</v>
      </c>
      <c r="L73" s="86" t="e">
        <f>1-(+(#REF!-K73)/#REF!)</f>
        <v>#REF!</v>
      </c>
    </row>
    <row r="74" spans="1:12" ht="13.5">
      <c r="A74" s="27"/>
      <c r="B74" s="19"/>
      <c r="C74" s="19"/>
      <c r="D74" s="19" t="s">
        <v>67</v>
      </c>
      <c r="E74" s="40" t="s">
        <v>68</v>
      </c>
      <c r="F74" s="353">
        <v>60553</v>
      </c>
      <c r="G74" s="203">
        <f>60614-H74</f>
        <v>57583.3</v>
      </c>
      <c r="H74" s="122">
        <f>60614*0.05</f>
        <v>3030.7000000000003</v>
      </c>
      <c r="I74" s="120">
        <f t="shared" si="4"/>
        <v>60614</v>
      </c>
      <c r="J74" s="228">
        <f t="shared" si="3"/>
        <v>61</v>
      </c>
      <c r="K74" s="95" t="e">
        <f>+#REF!-I74</f>
        <v>#REF!</v>
      </c>
      <c r="L74" s="86" t="e">
        <f>1-(+(#REF!-K74)/#REF!)</f>
        <v>#REF!</v>
      </c>
    </row>
    <row r="75" spans="1:12" ht="13.5">
      <c r="A75" s="27"/>
      <c r="B75" s="19"/>
      <c r="C75" s="19"/>
      <c r="D75" s="19" t="s">
        <v>69</v>
      </c>
      <c r="E75" s="40" t="s">
        <v>70</v>
      </c>
      <c r="F75" s="353">
        <v>0</v>
      </c>
      <c r="G75" s="203">
        <v>0</v>
      </c>
      <c r="H75" s="130">
        <v>0</v>
      </c>
      <c r="I75" s="120">
        <f t="shared" si="4"/>
        <v>0</v>
      </c>
      <c r="J75" s="228">
        <f t="shared" si="3"/>
        <v>0</v>
      </c>
      <c r="K75" s="95" t="e">
        <f>+#REF!-I75</f>
        <v>#REF!</v>
      </c>
      <c r="L75" s="86" t="e">
        <f>1-(+(#REF!-K75)/#REF!)</f>
        <v>#REF!</v>
      </c>
    </row>
    <row r="76" spans="1:12" ht="13.5">
      <c r="A76" s="27"/>
      <c r="B76" s="19"/>
      <c r="C76" s="19"/>
      <c r="D76" s="19" t="s">
        <v>71</v>
      </c>
      <c r="E76" s="41" t="s">
        <v>72</v>
      </c>
      <c r="F76" s="335">
        <v>0</v>
      </c>
      <c r="G76" s="203">
        <v>0</v>
      </c>
      <c r="H76" s="130">
        <v>0</v>
      </c>
      <c r="I76" s="120">
        <f t="shared" si="4"/>
        <v>0</v>
      </c>
      <c r="J76" s="228">
        <f t="shared" si="3"/>
        <v>0</v>
      </c>
      <c r="K76" s="95" t="e">
        <f>+#REF!-I76</f>
        <v>#REF!</v>
      </c>
      <c r="L76" s="86" t="e">
        <f>1-(+(#REF!-K76)/#REF!)</f>
        <v>#REF!</v>
      </c>
    </row>
    <row r="77" spans="1:12" ht="13.5">
      <c r="A77" s="27"/>
      <c r="B77" s="19"/>
      <c r="C77" s="19"/>
      <c r="D77" s="19" t="s">
        <v>73</v>
      </c>
      <c r="E77" s="41" t="s">
        <v>74</v>
      </c>
      <c r="F77" s="354">
        <v>117512</v>
      </c>
      <c r="G77" s="193">
        <f>150045-H77</f>
        <v>142542.75</v>
      </c>
      <c r="H77" s="131">
        <f>150045*0.05</f>
        <v>7502.25</v>
      </c>
      <c r="I77" s="132">
        <f t="shared" si="4"/>
        <v>150045</v>
      </c>
      <c r="J77" s="251">
        <f t="shared" si="3"/>
        <v>32533</v>
      </c>
      <c r="K77" s="95" t="e">
        <f>+#REF!-I77</f>
        <v>#REF!</v>
      </c>
      <c r="L77" s="86" t="e">
        <f>1-(+(#REF!-K77)/#REF!)</f>
        <v>#REF!</v>
      </c>
    </row>
    <row r="78" spans="1:12" ht="13.5">
      <c r="A78" s="27"/>
      <c r="B78" s="19"/>
      <c r="C78" s="19"/>
      <c r="D78" s="221" t="s">
        <v>75</v>
      </c>
      <c r="E78" s="222" t="s">
        <v>14</v>
      </c>
      <c r="F78" s="355">
        <f>SUM(F69:F77)</f>
        <v>864913</v>
      </c>
      <c r="G78" s="194">
        <f>SUM(G69:G77)</f>
        <v>989249.2000000001</v>
      </c>
      <c r="H78" s="156">
        <f>SUM(H69:H77)</f>
        <v>52065.799999999996</v>
      </c>
      <c r="I78" s="157">
        <f>SUM(G78:H78)</f>
        <v>1041315.0000000001</v>
      </c>
      <c r="J78" s="391">
        <f>SUM(J69:J77)</f>
        <v>176402</v>
      </c>
      <c r="K78" s="99" t="e">
        <f>+#REF!-I78</f>
        <v>#REF!</v>
      </c>
      <c r="L78" s="92" t="e">
        <f>1-(+(#REF!-K78)/#REF!)</f>
        <v>#REF!</v>
      </c>
    </row>
    <row r="79" spans="1:12" ht="13.5">
      <c r="A79" s="27"/>
      <c r="B79" s="19"/>
      <c r="C79" s="19"/>
      <c r="D79" s="19"/>
      <c r="E79" s="20" t="s">
        <v>14</v>
      </c>
      <c r="F79" s="20"/>
      <c r="G79" s="195"/>
      <c r="H79" s="127"/>
      <c r="I79" s="128"/>
      <c r="J79" s="154"/>
      <c r="K79" s="95"/>
      <c r="L79" s="86"/>
    </row>
    <row r="80" spans="1:12" ht="13.5">
      <c r="A80" s="27"/>
      <c r="B80" s="42" t="s">
        <v>33</v>
      </c>
      <c r="C80" s="25" t="s">
        <v>76</v>
      </c>
      <c r="D80" s="25"/>
      <c r="E80" s="20" t="s">
        <v>14</v>
      </c>
      <c r="F80" s="20"/>
      <c r="G80" s="196"/>
      <c r="H80" s="129"/>
      <c r="I80" s="125"/>
      <c r="J80" s="154"/>
      <c r="K80" s="95"/>
      <c r="L80" s="86"/>
    </row>
    <row r="81" spans="1:12" ht="13.5">
      <c r="A81" s="27"/>
      <c r="B81" s="42"/>
      <c r="C81" s="25"/>
      <c r="D81" s="25" t="s">
        <v>77</v>
      </c>
      <c r="E81" s="34">
        <v>4100</v>
      </c>
      <c r="F81" s="130">
        <v>208365</v>
      </c>
      <c r="G81" s="227">
        <v>285869</v>
      </c>
      <c r="H81" s="218">
        <v>0</v>
      </c>
      <c r="I81" s="120">
        <f aca="true" t="shared" si="5" ref="I81:I86">SUM(G81:H81)</f>
        <v>285869</v>
      </c>
      <c r="J81" s="228">
        <f>I81-F81</f>
        <v>77504</v>
      </c>
      <c r="K81" s="95" t="e">
        <f>+#REF!-I81</f>
        <v>#REF!</v>
      </c>
      <c r="L81" s="86" t="e">
        <f>1-(+(#REF!-K81)/#REF!)</f>
        <v>#REF!</v>
      </c>
    </row>
    <row r="82" spans="1:12" ht="13.5">
      <c r="A82" s="27"/>
      <c r="B82" s="42"/>
      <c r="C82" s="25"/>
      <c r="D82" s="19" t="s">
        <v>78</v>
      </c>
      <c r="E82" s="28">
        <v>4200</v>
      </c>
      <c r="F82" s="121">
        <v>143841</v>
      </c>
      <c r="G82" s="186">
        <v>246091</v>
      </c>
      <c r="H82" s="122">
        <v>0</v>
      </c>
      <c r="I82" s="120">
        <f t="shared" si="5"/>
        <v>246091</v>
      </c>
      <c r="J82" s="228">
        <f>I82-F82</f>
        <v>102250</v>
      </c>
      <c r="K82" s="95" t="e">
        <f>+#REF!-I82</f>
        <v>#REF!</v>
      </c>
      <c r="L82" s="86" t="e">
        <f>1-(+(#REF!-K82)/#REF!)</f>
        <v>#REF!</v>
      </c>
    </row>
    <row r="83" spans="1:12" ht="13.5">
      <c r="A83" s="27"/>
      <c r="B83" s="42"/>
      <c r="C83" s="25"/>
      <c r="D83" s="25" t="s">
        <v>79</v>
      </c>
      <c r="E83" s="34">
        <v>4300</v>
      </c>
      <c r="F83" s="130">
        <v>83734</v>
      </c>
      <c r="G83" s="188">
        <v>103589</v>
      </c>
      <c r="H83" s="130"/>
      <c r="I83" s="120">
        <f t="shared" si="5"/>
        <v>103589</v>
      </c>
      <c r="J83" s="228">
        <f>I83-F83</f>
        <v>19855</v>
      </c>
      <c r="K83" s="95" t="e">
        <f>+#REF!-I83</f>
        <v>#REF!</v>
      </c>
      <c r="L83" s="86" t="e">
        <f>1-(+(#REF!-K83)/#REF!)</f>
        <v>#REF!</v>
      </c>
    </row>
    <row r="84" spans="1:12" ht="13.5">
      <c r="A84" s="27"/>
      <c r="B84" s="42"/>
      <c r="C84" s="25"/>
      <c r="D84" s="25" t="s">
        <v>80</v>
      </c>
      <c r="E84" s="35">
        <v>4400</v>
      </c>
      <c r="F84" s="131">
        <v>19332</v>
      </c>
      <c r="G84" s="203">
        <v>128400</v>
      </c>
      <c r="H84" s="130">
        <v>0</v>
      </c>
      <c r="I84" s="120">
        <f t="shared" si="5"/>
        <v>128400</v>
      </c>
      <c r="J84" s="228">
        <f>I84-F84</f>
        <v>109068</v>
      </c>
      <c r="K84" s="95" t="e">
        <f>+#REF!-I84</f>
        <v>#REF!</v>
      </c>
      <c r="L84" s="86" t="e">
        <f>1-(+(#REF!-K84)/#REF!)</f>
        <v>#REF!</v>
      </c>
    </row>
    <row r="85" spans="1:12" ht="13.5">
      <c r="A85" s="27"/>
      <c r="B85" s="42"/>
      <c r="C85" s="25"/>
      <c r="D85" s="25" t="s">
        <v>81</v>
      </c>
      <c r="E85" s="35">
        <v>4700</v>
      </c>
      <c r="F85" s="356">
        <v>0</v>
      </c>
      <c r="G85" s="193">
        <v>0</v>
      </c>
      <c r="H85" s="131">
        <v>0</v>
      </c>
      <c r="I85" s="132">
        <f t="shared" si="5"/>
        <v>0</v>
      </c>
      <c r="J85" s="251">
        <f>I85-F85</f>
        <v>0</v>
      </c>
      <c r="K85" s="95" t="e">
        <f>+#REF!-I85</f>
        <v>#REF!</v>
      </c>
      <c r="L85" s="86">
        <v>0</v>
      </c>
    </row>
    <row r="86" spans="1:12" ht="13.5">
      <c r="A86" s="27"/>
      <c r="B86" s="42"/>
      <c r="C86" s="25"/>
      <c r="D86" s="225" t="s">
        <v>82</v>
      </c>
      <c r="E86" s="222" t="s">
        <v>14</v>
      </c>
      <c r="F86" s="223">
        <f>SUM(F81:F85)</f>
        <v>455272</v>
      </c>
      <c r="G86" s="194">
        <f>SUM(G81:G85)</f>
        <v>763949</v>
      </c>
      <c r="H86" s="156">
        <f>SUM(H81:H85)</f>
        <v>0</v>
      </c>
      <c r="I86" s="157">
        <f t="shared" si="5"/>
        <v>763949</v>
      </c>
      <c r="J86" s="391">
        <f>SUM(J81:J85)</f>
        <v>308677</v>
      </c>
      <c r="K86" s="99" t="e">
        <f>+#REF!-I86</f>
        <v>#REF!</v>
      </c>
      <c r="L86" s="92" t="e">
        <f>1-(+(#REF!-K86)/#REF!)</f>
        <v>#REF!</v>
      </c>
    </row>
    <row r="87" spans="1:12" ht="13.5">
      <c r="A87" s="27"/>
      <c r="B87" s="21"/>
      <c r="C87" s="19"/>
      <c r="D87" s="19"/>
      <c r="E87" s="20" t="s">
        <v>14</v>
      </c>
      <c r="F87" s="20"/>
      <c r="G87" s="196"/>
      <c r="H87" s="129"/>
      <c r="I87" s="125"/>
      <c r="J87" s="155"/>
      <c r="K87" s="96"/>
      <c r="L87" s="87"/>
    </row>
    <row r="88" spans="1:12" ht="13.5">
      <c r="A88" s="27"/>
      <c r="B88" s="21" t="s">
        <v>39</v>
      </c>
      <c r="C88" s="19" t="s">
        <v>83</v>
      </c>
      <c r="D88" s="19"/>
      <c r="E88" s="20" t="s">
        <v>14</v>
      </c>
      <c r="F88" s="20"/>
      <c r="G88" s="196"/>
      <c r="H88" s="129"/>
      <c r="I88" s="125"/>
      <c r="J88" s="155"/>
      <c r="K88" s="96"/>
      <c r="L88" s="87"/>
    </row>
    <row r="89" spans="1:12" ht="13.5">
      <c r="A89" s="27"/>
      <c r="B89" s="21"/>
      <c r="C89" s="19"/>
      <c r="D89" s="19" t="s">
        <v>192</v>
      </c>
      <c r="E89" s="28">
        <v>5100</v>
      </c>
      <c r="F89" s="122">
        <v>0</v>
      </c>
      <c r="G89" s="321">
        <v>0</v>
      </c>
      <c r="H89" s="218">
        <v>0</v>
      </c>
      <c r="I89" s="163">
        <f>SUM(G89:H89)</f>
        <v>0</v>
      </c>
      <c r="J89" s="228">
        <f aca="true" t="shared" si="6" ref="J89:J96">I89-F89</f>
        <v>0</v>
      </c>
      <c r="K89" s="96"/>
      <c r="L89" s="87"/>
    </row>
    <row r="90" spans="1:12" ht="13.5">
      <c r="A90" s="27"/>
      <c r="B90" s="21"/>
      <c r="C90" s="19"/>
      <c r="D90" s="19" t="s">
        <v>84</v>
      </c>
      <c r="E90" s="28">
        <v>5200</v>
      </c>
      <c r="F90" s="122">
        <v>76032</v>
      </c>
      <c r="G90" s="227">
        <v>87537</v>
      </c>
      <c r="H90" s="218">
        <v>0</v>
      </c>
      <c r="I90" s="163">
        <f>SUM(G90:H90)</f>
        <v>87537</v>
      </c>
      <c r="J90" s="228">
        <f t="shared" si="6"/>
        <v>11505</v>
      </c>
      <c r="K90" s="95" t="e">
        <f>+#REF!-I90</f>
        <v>#REF!</v>
      </c>
      <c r="L90" s="86" t="e">
        <f>1-(+(#REF!-K90)/#REF!)</f>
        <v>#REF!</v>
      </c>
    </row>
    <row r="91" spans="1:12" ht="13.5">
      <c r="A91" s="27"/>
      <c r="B91" s="21"/>
      <c r="C91" s="19"/>
      <c r="D91" s="19" t="s">
        <v>85</v>
      </c>
      <c r="E91" s="28">
        <v>5300</v>
      </c>
      <c r="F91" s="122">
        <v>5537</v>
      </c>
      <c r="G91" s="188">
        <v>8400</v>
      </c>
      <c r="H91" s="130">
        <v>0</v>
      </c>
      <c r="I91" s="163">
        <f aca="true" t="shared" si="7" ref="I91:I96">SUM(G91:H91)</f>
        <v>8400</v>
      </c>
      <c r="J91" s="228">
        <f t="shared" si="6"/>
        <v>2863</v>
      </c>
      <c r="K91" s="95" t="e">
        <f>+#REF!-I91</f>
        <v>#REF!</v>
      </c>
      <c r="L91" s="86" t="e">
        <f>1-(+(#REF!-K91)/#REF!)</f>
        <v>#REF!</v>
      </c>
    </row>
    <row r="92" spans="1:12" ht="13.5">
      <c r="A92" s="27"/>
      <c r="B92" s="21"/>
      <c r="C92" s="19"/>
      <c r="D92" s="19" t="s">
        <v>86</v>
      </c>
      <c r="E92" s="40" t="s">
        <v>87</v>
      </c>
      <c r="F92" s="353">
        <v>45608</v>
      </c>
      <c r="G92" s="203">
        <v>45600</v>
      </c>
      <c r="H92" s="130">
        <v>0</v>
      </c>
      <c r="I92" s="163">
        <f t="shared" si="7"/>
        <v>45600</v>
      </c>
      <c r="J92" s="228">
        <f t="shared" si="6"/>
        <v>-8</v>
      </c>
      <c r="K92" s="95" t="e">
        <f>+#REF!-I92</f>
        <v>#REF!</v>
      </c>
      <c r="L92" s="86" t="e">
        <f>1-(+(#REF!-K92)/#REF!)</f>
        <v>#REF!</v>
      </c>
    </row>
    <row r="93" spans="1:12" ht="13.5">
      <c r="A93" s="27"/>
      <c r="B93" s="21"/>
      <c r="C93" s="19"/>
      <c r="D93" s="19" t="s">
        <v>88</v>
      </c>
      <c r="E93" s="34">
        <v>5500</v>
      </c>
      <c r="F93" s="130">
        <v>8854</v>
      </c>
      <c r="G93" s="203">
        <v>16950</v>
      </c>
      <c r="H93" s="130">
        <v>0</v>
      </c>
      <c r="I93" s="163">
        <f t="shared" si="7"/>
        <v>16950</v>
      </c>
      <c r="J93" s="228">
        <f t="shared" si="6"/>
        <v>8096</v>
      </c>
      <c r="K93" s="95" t="e">
        <f>+#REF!-I93</f>
        <v>#REF!</v>
      </c>
      <c r="L93" s="86" t="e">
        <f>1-(+(#REF!-K93)/#REF!)</f>
        <v>#REF!</v>
      </c>
    </row>
    <row r="94" spans="1:12" ht="13.5">
      <c r="A94" s="27"/>
      <c r="B94" s="21"/>
      <c r="C94" s="19"/>
      <c r="D94" s="19" t="s">
        <v>89</v>
      </c>
      <c r="E94" s="34">
        <v>5600</v>
      </c>
      <c r="F94" s="130">
        <v>251184</v>
      </c>
      <c r="G94" s="203">
        <v>168600</v>
      </c>
      <c r="H94" s="130">
        <v>0</v>
      </c>
      <c r="I94" s="163">
        <f t="shared" si="7"/>
        <v>168600</v>
      </c>
      <c r="J94" s="228">
        <f t="shared" si="6"/>
        <v>-82584</v>
      </c>
      <c r="K94" s="95" t="e">
        <f>+#REF!-I94</f>
        <v>#REF!</v>
      </c>
      <c r="L94" s="86" t="e">
        <f>1-(+(#REF!-K94)/#REF!)</f>
        <v>#REF!</v>
      </c>
    </row>
    <row r="95" spans="1:12" ht="13.5">
      <c r="A95" s="27"/>
      <c r="B95" s="19"/>
      <c r="C95" s="19"/>
      <c r="D95" s="19" t="s">
        <v>90</v>
      </c>
      <c r="E95" s="35">
        <v>5800</v>
      </c>
      <c r="F95" s="131">
        <v>544405</v>
      </c>
      <c r="G95" s="203">
        <v>612218</v>
      </c>
      <c r="H95" s="130"/>
      <c r="I95" s="163">
        <f t="shared" si="7"/>
        <v>612218</v>
      </c>
      <c r="J95" s="228">
        <f t="shared" si="6"/>
        <v>67813</v>
      </c>
      <c r="K95" s="95" t="e">
        <f>+#REF!-I95</f>
        <v>#REF!</v>
      </c>
      <c r="L95" s="86" t="e">
        <f>1-(+(#REF!-K95)/#REF!)</f>
        <v>#REF!</v>
      </c>
    </row>
    <row r="96" spans="1:12" ht="13.5">
      <c r="A96" s="27"/>
      <c r="B96" s="19"/>
      <c r="C96" s="19"/>
      <c r="D96" s="19" t="s">
        <v>91</v>
      </c>
      <c r="E96" s="35">
        <v>5900</v>
      </c>
      <c r="F96" s="356">
        <v>79556</v>
      </c>
      <c r="G96" s="193">
        <v>78900</v>
      </c>
      <c r="H96" s="131">
        <v>0</v>
      </c>
      <c r="I96" s="132">
        <f t="shared" si="7"/>
        <v>78900</v>
      </c>
      <c r="J96" s="251">
        <f t="shared" si="6"/>
        <v>-656</v>
      </c>
      <c r="K96" s="95" t="e">
        <f>+#REF!-I96</f>
        <v>#REF!</v>
      </c>
      <c r="L96" s="86" t="e">
        <f>1-(+(#REF!-K96)/#REF!)</f>
        <v>#REF!</v>
      </c>
    </row>
    <row r="97" spans="1:12" ht="13.5">
      <c r="A97" s="27"/>
      <c r="B97" s="19"/>
      <c r="C97" s="19"/>
      <c r="D97" s="221" t="s">
        <v>92</v>
      </c>
      <c r="E97" s="222" t="s">
        <v>14</v>
      </c>
      <c r="F97" s="223">
        <f>SUM(F89:F96)</f>
        <v>1011176</v>
      </c>
      <c r="G97" s="194">
        <f>SUM(G89:G96)</f>
        <v>1018205</v>
      </c>
      <c r="H97" s="156">
        <f>SUM(H89:H96)</f>
        <v>0</v>
      </c>
      <c r="I97" s="157">
        <f>SUM(G97:H97)</f>
        <v>1018205</v>
      </c>
      <c r="J97" s="391">
        <f>SUM(J89:J96)</f>
        <v>7029</v>
      </c>
      <c r="K97" s="99" t="e">
        <f>+#REF!-I97</f>
        <v>#REF!</v>
      </c>
      <c r="L97" s="92" t="e">
        <f>1-(+(#REF!-K97)/#REF!)</f>
        <v>#REF!</v>
      </c>
    </row>
    <row r="98" spans="1:12" ht="13.5">
      <c r="A98" s="27"/>
      <c r="B98" s="19"/>
      <c r="C98" s="19" t="s">
        <v>14</v>
      </c>
      <c r="D98" s="19" t="s">
        <v>93</v>
      </c>
      <c r="E98" s="20" t="s">
        <v>14</v>
      </c>
      <c r="F98" s="20"/>
      <c r="G98" s="196"/>
      <c r="H98" s="129"/>
      <c r="I98" s="125"/>
      <c r="J98" s="155"/>
      <c r="K98" s="96"/>
      <c r="L98" s="87"/>
    </row>
    <row r="99" spans="1:12" ht="13.5">
      <c r="A99" s="27"/>
      <c r="B99" s="21" t="s">
        <v>94</v>
      </c>
      <c r="C99" s="19" t="s">
        <v>95</v>
      </c>
      <c r="D99" s="19"/>
      <c r="E99" s="20" t="s">
        <v>14</v>
      </c>
      <c r="F99" s="20"/>
      <c r="G99" s="196"/>
      <c r="H99" s="129"/>
      <c r="I99" s="125"/>
      <c r="J99" s="155"/>
      <c r="K99" s="96"/>
      <c r="L99" s="87"/>
    </row>
    <row r="100" spans="1:12" ht="13.5">
      <c r="A100" s="27"/>
      <c r="B100" s="21"/>
      <c r="C100" s="19"/>
      <c r="D100" s="43" t="s">
        <v>96</v>
      </c>
      <c r="E100" s="20"/>
      <c r="F100" s="20"/>
      <c r="G100" s="196"/>
      <c r="H100" s="129"/>
      <c r="I100" s="125"/>
      <c r="J100" s="154"/>
      <c r="K100" s="95"/>
      <c r="L100" s="86"/>
    </row>
    <row r="101" spans="1:12" ht="13.5">
      <c r="A101" s="27"/>
      <c r="B101" s="21"/>
      <c r="C101" s="19"/>
      <c r="D101" s="43" t="s">
        <v>97</v>
      </c>
      <c r="E101" s="20"/>
      <c r="F101" s="20"/>
      <c r="G101" s="196"/>
      <c r="H101" s="129"/>
      <c r="I101" s="125"/>
      <c r="J101" s="154"/>
      <c r="K101" s="95"/>
      <c r="L101" s="86"/>
    </row>
    <row r="102" spans="1:12" ht="13.5">
      <c r="A102" s="27"/>
      <c r="B102" s="21"/>
      <c r="C102" s="19"/>
      <c r="D102" s="29" t="s">
        <v>98</v>
      </c>
      <c r="E102" s="34" t="s">
        <v>99</v>
      </c>
      <c r="F102" s="130">
        <v>0</v>
      </c>
      <c r="G102" s="227">
        <v>0</v>
      </c>
      <c r="H102" s="218">
        <v>0</v>
      </c>
      <c r="I102" s="163">
        <f>SUM(G102+H102)</f>
        <v>0</v>
      </c>
      <c r="J102" s="228">
        <f aca="true" t="shared" si="8" ref="J102:J108">I102-F102</f>
        <v>0</v>
      </c>
      <c r="K102" s="95"/>
      <c r="L102" s="86"/>
    </row>
    <row r="103" spans="1:12" ht="13.5">
      <c r="A103" s="27"/>
      <c r="B103" s="21"/>
      <c r="C103" s="19"/>
      <c r="D103" s="19" t="s">
        <v>100</v>
      </c>
      <c r="E103" s="28">
        <v>6200</v>
      </c>
      <c r="F103" s="122">
        <v>0</v>
      </c>
      <c r="G103" s="188">
        <v>0</v>
      </c>
      <c r="H103" s="122">
        <v>0</v>
      </c>
      <c r="I103" s="163">
        <f aca="true" t="shared" si="9" ref="I103:I108">SUM(G103+H103)</f>
        <v>0</v>
      </c>
      <c r="J103" s="228">
        <f t="shared" si="8"/>
        <v>0</v>
      </c>
      <c r="K103" s="95"/>
      <c r="L103" s="86"/>
    </row>
    <row r="104" spans="1:12" ht="13.5">
      <c r="A104" s="27"/>
      <c r="B104" s="21"/>
      <c r="C104" s="19"/>
      <c r="D104" s="19" t="s">
        <v>101</v>
      </c>
      <c r="E104" s="405">
        <v>6300</v>
      </c>
      <c r="F104" s="407">
        <v>0</v>
      </c>
      <c r="G104" s="409">
        <v>0</v>
      </c>
      <c r="H104" s="411">
        <v>0</v>
      </c>
      <c r="I104" s="430">
        <f>SUM(G104+H104)</f>
        <v>0</v>
      </c>
      <c r="J104" s="228">
        <f t="shared" si="8"/>
        <v>0</v>
      </c>
      <c r="K104" s="95"/>
      <c r="L104" s="86"/>
    </row>
    <row r="105" spans="1:12" ht="13.5">
      <c r="A105" s="27"/>
      <c r="B105" s="21"/>
      <c r="C105" s="19"/>
      <c r="D105" s="29" t="s">
        <v>102</v>
      </c>
      <c r="E105" s="406"/>
      <c r="F105" s="408"/>
      <c r="G105" s="410"/>
      <c r="H105" s="412"/>
      <c r="I105" s="431"/>
      <c r="J105" s="228">
        <f t="shared" si="8"/>
        <v>0</v>
      </c>
      <c r="K105" s="95"/>
      <c r="L105" s="86"/>
    </row>
    <row r="106" spans="1:12" ht="13.5">
      <c r="A106" s="27"/>
      <c r="B106" s="21"/>
      <c r="C106" s="19"/>
      <c r="D106" s="29" t="s">
        <v>103</v>
      </c>
      <c r="E106" s="34">
        <v>6400</v>
      </c>
      <c r="F106" s="130">
        <v>0</v>
      </c>
      <c r="G106" s="203">
        <v>0</v>
      </c>
      <c r="H106" s="130">
        <v>0</v>
      </c>
      <c r="I106" s="163">
        <f t="shared" si="9"/>
        <v>0</v>
      </c>
      <c r="J106" s="228">
        <f t="shared" si="8"/>
        <v>0</v>
      </c>
      <c r="K106" s="95"/>
      <c r="L106" s="86"/>
    </row>
    <row r="107" spans="1:12" ht="13.5">
      <c r="A107" s="27"/>
      <c r="B107" s="21"/>
      <c r="C107" s="19"/>
      <c r="D107" s="29" t="s">
        <v>104</v>
      </c>
      <c r="E107" s="35">
        <v>6500</v>
      </c>
      <c r="F107" s="131">
        <v>0</v>
      </c>
      <c r="G107" s="203">
        <v>0</v>
      </c>
      <c r="H107" s="130">
        <v>0</v>
      </c>
      <c r="I107" s="163">
        <f t="shared" si="9"/>
        <v>0</v>
      </c>
      <c r="J107" s="228">
        <f t="shared" si="8"/>
        <v>0</v>
      </c>
      <c r="K107" s="95"/>
      <c r="L107" s="86"/>
    </row>
    <row r="108" spans="1:12" ht="13.5">
      <c r="A108" s="27"/>
      <c r="B108" s="21"/>
      <c r="C108" s="19"/>
      <c r="D108" s="29" t="s">
        <v>193</v>
      </c>
      <c r="E108" s="35">
        <v>6900</v>
      </c>
      <c r="F108" s="356">
        <v>36000</v>
      </c>
      <c r="G108" s="193">
        <v>50000</v>
      </c>
      <c r="H108" s="131">
        <v>0</v>
      </c>
      <c r="I108" s="163">
        <f t="shared" si="9"/>
        <v>50000</v>
      </c>
      <c r="J108" s="251">
        <f t="shared" si="8"/>
        <v>14000</v>
      </c>
      <c r="K108" s="96"/>
      <c r="L108" s="87"/>
    </row>
    <row r="109" spans="1:12" ht="13.5">
      <c r="A109" s="27"/>
      <c r="B109" s="19"/>
      <c r="C109" s="19" t="s">
        <v>14</v>
      </c>
      <c r="D109" s="221" t="s">
        <v>105</v>
      </c>
      <c r="E109" s="222" t="s">
        <v>14</v>
      </c>
      <c r="F109" s="223">
        <f>SUM(F102:F108)</f>
        <v>36000</v>
      </c>
      <c r="G109" s="194">
        <f>SUM(G102,G103,G104,G106,G107,G108)</f>
        <v>50000</v>
      </c>
      <c r="H109" s="156">
        <f>SUM(H102,H103,H104,H106,H107,H108)</f>
        <v>0</v>
      </c>
      <c r="I109" s="157">
        <f>SUM(G109:H109)</f>
        <v>50000</v>
      </c>
      <c r="J109" s="391">
        <f>SUM(J102:J108)</f>
        <v>14000</v>
      </c>
      <c r="K109" s="99" t="e">
        <f>+#REF!-I109</f>
        <v>#REF!</v>
      </c>
      <c r="L109" s="92">
        <v>0</v>
      </c>
    </row>
    <row r="110" spans="1:12" ht="13.5">
      <c r="A110" s="27"/>
      <c r="B110" s="19"/>
      <c r="C110" s="19"/>
      <c r="D110" s="19"/>
      <c r="E110" s="20" t="s">
        <v>14</v>
      </c>
      <c r="F110" s="352"/>
      <c r="G110" s="196"/>
      <c r="H110" s="129"/>
      <c r="I110" s="125"/>
      <c r="J110" s="154"/>
      <c r="K110" s="95"/>
      <c r="L110" s="86"/>
    </row>
    <row r="111" spans="1:12" ht="13.5">
      <c r="A111" s="27"/>
      <c r="B111" s="21" t="s">
        <v>106</v>
      </c>
      <c r="C111" s="19" t="s">
        <v>107</v>
      </c>
      <c r="D111" s="19"/>
      <c r="E111" s="20" t="s">
        <v>14</v>
      </c>
      <c r="F111" s="352"/>
      <c r="G111" s="196"/>
      <c r="H111" s="129"/>
      <c r="I111" s="125"/>
      <c r="J111" s="154"/>
      <c r="K111" s="95"/>
      <c r="L111" s="86"/>
    </row>
    <row r="112" spans="1:12" ht="13.5">
      <c r="A112" s="27"/>
      <c r="B112" s="18" t="s">
        <v>14</v>
      </c>
      <c r="C112" s="19"/>
      <c r="D112" s="19" t="s">
        <v>108</v>
      </c>
      <c r="E112" s="39" t="s">
        <v>109</v>
      </c>
      <c r="F112" s="353">
        <v>0</v>
      </c>
      <c r="G112" s="227">
        <v>0</v>
      </c>
      <c r="H112" s="218">
        <v>0</v>
      </c>
      <c r="I112" s="120">
        <f>SUM(G112:H112)</f>
        <v>0</v>
      </c>
      <c r="J112" s="228">
        <f aca="true" t="shared" si="10" ref="J112:J119">I112-F112</f>
        <v>0</v>
      </c>
      <c r="K112" s="95"/>
      <c r="L112" s="86"/>
    </row>
    <row r="113" spans="1:12" ht="13.5">
      <c r="A113" s="27"/>
      <c r="B113" s="21"/>
      <c r="C113" s="19"/>
      <c r="D113" s="29" t="s">
        <v>110</v>
      </c>
      <c r="E113" s="23" t="s">
        <v>111</v>
      </c>
      <c r="F113" s="320">
        <v>0</v>
      </c>
      <c r="G113" s="188">
        <v>0</v>
      </c>
      <c r="H113" s="122">
        <v>0</v>
      </c>
      <c r="I113" s="120">
        <f>SUM(G113:H113)</f>
        <v>0</v>
      </c>
      <c r="J113" s="228">
        <f t="shared" si="10"/>
        <v>0</v>
      </c>
      <c r="K113" s="95"/>
      <c r="L113" s="86"/>
    </row>
    <row r="114" spans="1:12" ht="13.5">
      <c r="A114" s="27"/>
      <c r="B114" s="21"/>
      <c r="C114" s="19"/>
      <c r="D114" s="19" t="s">
        <v>112</v>
      </c>
      <c r="E114" s="24" t="s">
        <v>113</v>
      </c>
      <c r="F114" s="357">
        <v>0</v>
      </c>
      <c r="G114" s="187">
        <v>0</v>
      </c>
      <c r="H114" s="121">
        <v>0</v>
      </c>
      <c r="I114" s="120">
        <f>SUM(G114:H114)</f>
        <v>0</v>
      </c>
      <c r="J114" s="228">
        <f t="shared" si="10"/>
        <v>0</v>
      </c>
      <c r="K114" s="95" t="e">
        <f>+#REF!-I114</f>
        <v>#REF!</v>
      </c>
      <c r="L114" s="86" t="e">
        <f>1-(+(#REF!-K114)/#REF!)</f>
        <v>#REF!</v>
      </c>
    </row>
    <row r="115" spans="1:12" ht="13.5">
      <c r="A115" s="27"/>
      <c r="B115" s="21"/>
      <c r="C115" s="19"/>
      <c r="D115" s="19" t="s">
        <v>114</v>
      </c>
      <c r="E115" s="23" t="s">
        <v>115</v>
      </c>
      <c r="F115" s="320">
        <v>0</v>
      </c>
      <c r="G115" s="188">
        <v>0</v>
      </c>
      <c r="H115" s="122">
        <v>0</v>
      </c>
      <c r="I115" s="120">
        <f>SUM(G115:H115)</f>
        <v>0</v>
      </c>
      <c r="J115" s="228">
        <f t="shared" si="10"/>
        <v>0</v>
      </c>
      <c r="K115" s="95"/>
      <c r="L115" s="86"/>
    </row>
    <row r="116" spans="1:12" ht="13.5">
      <c r="A116" s="27"/>
      <c r="B116" s="21"/>
      <c r="C116" s="19"/>
      <c r="D116" s="19" t="s">
        <v>116</v>
      </c>
      <c r="E116" s="23" t="s">
        <v>117</v>
      </c>
      <c r="F116" s="320">
        <v>0</v>
      </c>
      <c r="G116" s="188">
        <v>0</v>
      </c>
      <c r="H116" s="122">
        <v>0</v>
      </c>
      <c r="I116" s="120">
        <f>SUM(G116:H116)</f>
        <v>0</v>
      </c>
      <c r="J116" s="228">
        <f t="shared" si="10"/>
        <v>0</v>
      </c>
      <c r="K116" s="95" t="e">
        <f>+#REF!-I116</f>
        <v>#REF!</v>
      </c>
      <c r="L116" s="86" t="e">
        <f>1-(+(#REF!-K116)/#REF!)</f>
        <v>#REF!</v>
      </c>
    </row>
    <row r="117" spans="1:12" ht="13.5">
      <c r="A117" s="27"/>
      <c r="B117" s="21"/>
      <c r="C117" s="19"/>
      <c r="D117" s="25" t="s">
        <v>118</v>
      </c>
      <c r="E117" s="26" t="s">
        <v>14</v>
      </c>
      <c r="F117" s="135"/>
      <c r="G117" s="206"/>
      <c r="H117" s="123"/>
      <c r="I117" s="124"/>
      <c r="J117" s="228">
        <f t="shared" si="10"/>
        <v>0</v>
      </c>
      <c r="K117" s="95"/>
      <c r="L117" s="86"/>
    </row>
    <row r="118" spans="1:12" ht="13.5">
      <c r="A118" s="27"/>
      <c r="B118" s="21"/>
      <c r="C118" s="19"/>
      <c r="D118" s="29" t="s">
        <v>119</v>
      </c>
      <c r="E118" s="22">
        <v>7438</v>
      </c>
      <c r="F118" s="121">
        <v>0</v>
      </c>
      <c r="G118" s="186">
        <v>0</v>
      </c>
      <c r="H118" s="118">
        <v>0</v>
      </c>
      <c r="I118" s="120">
        <f>SUM(G118:H118)</f>
        <v>0</v>
      </c>
      <c r="J118" s="228">
        <f t="shared" si="10"/>
        <v>0</v>
      </c>
      <c r="K118" s="95" t="e">
        <f>+#REF!-I118</f>
        <v>#REF!</v>
      </c>
      <c r="L118" s="86" t="e">
        <f>1-(+(#REF!-K118)/#REF!)</f>
        <v>#REF!</v>
      </c>
    </row>
    <row r="119" spans="1:12" ht="13.5">
      <c r="A119" s="27"/>
      <c r="B119" s="21"/>
      <c r="C119" s="19"/>
      <c r="D119" s="29" t="s">
        <v>120</v>
      </c>
      <c r="E119" s="26">
        <v>7439</v>
      </c>
      <c r="F119" s="323">
        <v>0</v>
      </c>
      <c r="G119" s="207">
        <v>0</v>
      </c>
      <c r="H119" s="136">
        <v>0</v>
      </c>
      <c r="I119" s="132">
        <f>SUM(G119:H119)</f>
        <v>0</v>
      </c>
      <c r="J119" s="251">
        <f t="shared" si="10"/>
        <v>0</v>
      </c>
      <c r="K119" s="95"/>
      <c r="L119" s="86"/>
    </row>
    <row r="120" spans="1:12" ht="13.5">
      <c r="A120" s="27"/>
      <c r="B120" s="21"/>
      <c r="C120" s="19"/>
      <c r="D120" s="221" t="s">
        <v>121</v>
      </c>
      <c r="E120" s="222" t="s">
        <v>14</v>
      </c>
      <c r="F120" s="223">
        <f>SUM(F112:F119)</f>
        <v>0</v>
      </c>
      <c r="G120" s="194">
        <f>SUM(G112,G113,G114,G115,G116,G118,G119)</f>
        <v>0</v>
      </c>
      <c r="H120" s="156">
        <f>SUM(H112,H113,H114,H115,H116,H118,H119)</f>
        <v>0</v>
      </c>
      <c r="I120" s="157">
        <f>SUM(G120:H120)</f>
        <v>0</v>
      </c>
      <c r="J120" s="391">
        <f>SUM(J112:J119)</f>
        <v>0</v>
      </c>
      <c r="K120" s="99" t="e">
        <f>+#REF!-I120</f>
        <v>#REF!</v>
      </c>
      <c r="L120" s="92" t="e">
        <f>1-(+(#REF!-K120)/#REF!)</f>
        <v>#REF!</v>
      </c>
    </row>
    <row r="121" spans="1:12" ht="13.5">
      <c r="A121" s="27"/>
      <c r="B121" s="21"/>
      <c r="C121" s="19"/>
      <c r="D121" s="19"/>
      <c r="E121" s="174" t="s">
        <v>14</v>
      </c>
      <c r="F121" s="233"/>
      <c r="G121" s="209"/>
      <c r="H121" s="137"/>
      <c r="I121" s="125"/>
      <c r="J121" s="229"/>
      <c r="K121" s="97"/>
      <c r="L121" s="88"/>
    </row>
    <row r="122" spans="1:12" ht="13.5">
      <c r="A122" s="27"/>
      <c r="B122" s="18" t="s">
        <v>122</v>
      </c>
      <c r="C122" s="18" t="s">
        <v>123</v>
      </c>
      <c r="D122" s="18"/>
      <c r="E122" s="110" t="s">
        <v>14</v>
      </c>
      <c r="F122" s="234">
        <f>SUM(F56,F64,F78,F86,F97,F109,F120)</f>
        <v>5939483</v>
      </c>
      <c r="G122" s="202">
        <f>SUM(G56,G64,G78,G86,G97,G109,G120)</f>
        <v>6880827.4</v>
      </c>
      <c r="H122" s="169">
        <f>SUM(H56,H64,H78,H86,H97,H109,H120)</f>
        <v>204110.59999999998</v>
      </c>
      <c r="I122" s="170">
        <f>SUM(G122:H122)</f>
        <v>7084938</v>
      </c>
      <c r="J122" s="171">
        <f>SUM(J56,J64,J78,J86,J97,J109,J120)</f>
        <v>1145455</v>
      </c>
      <c r="K122" s="99" t="e">
        <f>+#REF!-I122</f>
        <v>#REF!</v>
      </c>
      <c r="L122" s="92" t="e">
        <f>1-(+(#REF!-K122)/#REF!)</f>
        <v>#REF!</v>
      </c>
    </row>
    <row r="123" spans="1:12" ht="13.5">
      <c r="A123" s="27"/>
      <c r="B123" s="21"/>
      <c r="C123" s="19"/>
      <c r="D123" s="19"/>
      <c r="E123" s="20" t="s">
        <v>14</v>
      </c>
      <c r="F123" s="230"/>
      <c r="G123" s="232"/>
      <c r="H123" s="134"/>
      <c r="I123" s="128"/>
      <c r="J123" s="229"/>
      <c r="K123" s="97"/>
      <c r="L123" s="88"/>
    </row>
    <row r="124" spans="1:12" ht="13.5">
      <c r="A124" s="17" t="s">
        <v>124</v>
      </c>
      <c r="B124" s="18" t="s">
        <v>125</v>
      </c>
      <c r="C124" s="19"/>
      <c r="D124" s="19"/>
      <c r="E124" s="20" t="s">
        <v>14</v>
      </c>
      <c r="F124" s="358"/>
      <c r="G124" s="231"/>
      <c r="H124" s="137"/>
      <c r="I124" s="125"/>
      <c r="J124" s="229"/>
      <c r="K124" s="97"/>
      <c r="L124" s="88"/>
    </row>
    <row r="125" spans="1:12" ht="14.25" thickBot="1">
      <c r="A125" s="103"/>
      <c r="B125" s="271" t="s">
        <v>126</v>
      </c>
      <c r="C125" s="272"/>
      <c r="D125" s="264"/>
      <c r="E125" s="273" t="s">
        <v>14</v>
      </c>
      <c r="F125" s="274">
        <f>F47-F122</f>
        <v>-1678765</v>
      </c>
      <c r="G125" s="275">
        <f>SUM(G48-G122)</f>
        <v>43066.59999999963</v>
      </c>
      <c r="H125" s="276">
        <f>SUM(H48-H122)</f>
        <v>347370.4</v>
      </c>
      <c r="I125" s="277">
        <f>SUM(G125:H125)</f>
        <v>390436.99999999965</v>
      </c>
      <c r="J125" s="278"/>
      <c r="K125" s="112"/>
      <c r="L125" s="104"/>
    </row>
    <row r="126" spans="1:12" ht="55.5" thickBot="1">
      <c r="A126" s="16"/>
      <c r="B126" s="235"/>
      <c r="C126" s="235"/>
      <c r="D126" s="262" t="s">
        <v>10</v>
      </c>
      <c r="E126" s="181" t="s">
        <v>11</v>
      </c>
      <c r="F126" s="386" t="s">
        <v>216</v>
      </c>
      <c r="G126" s="182" t="str">
        <f>G67</f>
        <v>2022-23 Preliminary Budget Unrestricted (B)</v>
      </c>
      <c r="H126" s="182" t="str">
        <f>H67</f>
        <v>2022-23 Preliminary Budget Restricted (C)</v>
      </c>
      <c r="I126" s="182" t="str">
        <f>I67</f>
        <v>2022-23 Preliminary Budget Total (D)</v>
      </c>
      <c r="J126" s="183" t="str">
        <f>J67</f>
        <v>Difference (Col A &amp; D)</v>
      </c>
      <c r="L126"/>
    </row>
    <row r="127" spans="1:12" ht="13.5">
      <c r="A127" s="17" t="s">
        <v>152</v>
      </c>
      <c r="B127" s="18" t="s">
        <v>153</v>
      </c>
      <c r="C127" s="19"/>
      <c r="D127" s="19"/>
      <c r="E127" s="106" t="s">
        <v>14</v>
      </c>
      <c r="F127" s="241"/>
      <c r="G127" s="196"/>
      <c r="H127" s="129"/>
      <c r="I127" s="242"/>
      <c r="J127" s="116"/>
      <c r="L127"/>
    </row>
    <row r="128" spans="1:12" ht="13.5">
      <c r="A128" s="17"/>
      <c r="B128" s="18" t="s">
        <v>15</v>
      </c>
      <c r="C128" s="19" t="s">
        <v>154</v>
      </c>
      <c r="D128" s="19"/>
      <c r="E128" s="22" t="s">
        <v>155</v>
      </c>
      <c r="F128" s="149">
        <v>0</v>
      </c>
      <c r="G128" s="186">
        <v>0</v>
      </c>
      <c r="H128" s="118">
        <v>0</v>
      </c>
      <c r="I128" s="138">
        <f>SUM(G128:H128)</f>
        <v>0</v>
      </c>
      <c r="J128" s="228">
        <f>I128-F128</f>
        <v>0</v>
      </c>
      <c r="L128"/>
    </row>
    <row r="129" spans="1:12" ht="13.5">
      <c r="A129" s="17"/>
      <c r="B129" s="18" t="s">
        <v>18</v>
      </c>
      <c r="C129" s="25" t="s">
        <v>156</v>
      </c>
      <c r="D129" s="25"/>
      <c r="E129" s="34" t="s">
        <v>157</v>
      </c>
      <c r="F129" s="150">
        <v>0</v>
      </c>
      <c r="G129" s="188">
        <v>0</v>
      </c>
      <c r="H129" s="122">
        <v>0</v>
      </c>
      <c r="I129" s="138">
        <f>SUM(G129:H129)</f>
        <v>0</v>
      </c>
      <c r="J129" s="228">
        <f>I129-F129</f>
        <v>0</v>
      </c>
      <c r="L129"/>
    </row>
    <row r="130" spans="1:12" ht="13.5">
      <c r="A130" s="17"/>
      <c r="B130" s="18" t="s">
        <v>26</v>
      </c>
      <c r="C130" s="25" t="s">
        <v>158</v>
      </c>
      <c r="D130" s="107"/>
      <c r="E130" s="26"/>
      <c r="F130" s="248"/>
      <c r="G130" s="249"/>
      <c r="H130" s="248"/>
      <c r="I130" s="139">
        <f>IF(I131=0,"","(must be zero)")</f>
      </c>
      <c r="J130" s="228"/>
      <c r="L130"/>
    </row>
    <row r="131" spans="1:12" ht="13.5">
      <c r="A131" s="17"/>
      <c r="B131" s="18"/>
      <c r="C131" s="25" t="s">
        <v>159</v>
      </c>
      <c r="D131" s="107"/>
      <c r="E131" s="20" t="s">
        <v>160</v>
      </c>
      <c r="F131" s="146">
        <v>0</v>
      </c>
      <c r="G131" s="210">
        <v>0</v>
      </c>
      <c r="H131" s="140">
        <v>0</v>
      </c>
      <c r="I131" s="138">
        <f>SUM(G131:H131)</f>
        <v>0</v>
      </c>
      <c r="J131" s="228">
        <f>I131-F131</f>
        <v>0</v>
      </c>
      <c r="L131"/>
    </row>
    <row r="132" spans="1:12" ht="13.5">
      <c r="A132" s="17"/>
      <c r="B132" s="18" t="s">
        <v>14</v>
      </c>
      <c r="C132" s="224"/>
      <c r="D132" s="236" t="s">
        <v>14</v>
      </c>
      <c r="E132" s="175" t="s">
        <v>14</v>
      </c>
      <c r="F132" s="421">
        <f>SUM(F128+F129+F131)</f>
        <v>0</v>
      </c>
      <c r="G132" s="237"/>
      <c r="H132" s="168"/>
      <c r="I132" s="238"/>
      <c r="J132" s="252"/>
      <c r="L132"/>
    </row>
    <row r="133" spans="1:12" ht="13.5">
      <c r="A133" s="27"/>
      <c r="B133" s="18" t="s">
        <v>33</v>
      </c>
      <c r="C133" s="224" t="s">
        <v>161</v>
      </c>
      <c r="D133" s="239"/>
      <c r="E133" s="220" t="s">
        <v>14</v>
      </c>
      <c r="F133" s="422"/>
      <c r="G133" s="202">
        <f>SUM(+G128-G129+G131)</f>
        <v>0</v>
      </c>
      <c r="H133" s="169">
        <f>SUM(+H128-H129+H131)</f>
        <v>0</v>
      </c>
      <c r="I133" s="253">
        <f>SUM(G133:H133)</f>
        <v>0</v>
      </c>
      <c r="J133" s="389">
        <f>I133-F133</f>
        <v>0</v>
      </c>
      <c r="L133"/>
    </row>
    <row r="134" spans="1:12" ht="13.5">
      <c r="A134" s="27"/>
      <c r="B134" s="19"/>
      <c r="C134" s="19"/>
      <c r="D134" s="19"/>
      <c r="E134" s="20" t="s">
        <v>14</v>
      </c>
      <c r="F134" s="423">
        <f>SUM(F125+F133)</f>
        <v>-1678765</v>
      </c>
      <c r="G134" s="208"/>
      <c r="H134" s="134"/>
      <c r="I134" s="128"/>
      <c r="J134" s="243"/>
      <c r="L134"/>
    </row>
    <row r="135" spans="1:12" ht="13.5">
      <c r="A135" s="17" t="s">
        <v>162</v>
      </c>
      <c r="B135" s="18" t="s">
        <v>163</v>
      </c>
      <c r="C135" s="19"/>
      <c r="D135" s="19"/>
      <c r="E135" s="20" t="s">
        <v>14</v>
      </c>
      <c r="F135" s="424"/>
      <c r="G135" s="211">
        <f>SUM(G125,G133)</f>
        <v>43066.59999999963</v>
      </c>
      <c r="H135" s="141">
        <f>SUM(H125,H133)</f>
        <v>347370.4</v>
      </c>
      <c r="I135" s="244">
        <f>SUM(I125,I133)</f>
        <v>390436.99999999965</v>
      </c>
      <c r="J135" s="167">
        <f>SUM(J125,J133)</f>
        <v>0</v>
      </c>
      <c r="L135"/>
    </row>
    <row r="136" spans="1:12" ht="13.5">
      <c r="A136" s="27"/>
      <c r="B136" s="19" t="s">
        <v>14</v>
      </c>
      <c r="C136" s="19"/>
      <c r="D136" s="219"/>
      <c r="E136" s="174" t="s">
        <v>14</v>
      </c>
      <c r="F136" s="174"/>
      <c r="G136" s="195"/>
      <c r="H136" s="127"/>
      <c r="I136" s="128"/>
      <c r="J136" s="243"/>
      <c r="L136"/>
    </row>
    <row r="137" spans="1:12" ht="13.5">
      <c r="A137" s="17" t="s">
        <v>164</v>
      </c>
      <c r="B137" s="18" t="s">
        <v>165</v>
      </c>
      <c r="C137" s="19"/>
      <c r="D137" s="19"/>
      <c r="E137" s="20" t="s">
        <v>14</v>
      </c>
      <c r="F137" s="20"/>
      <c r="G137" s="196"/>
      <c r="H137" s="129"/>
      <c r="I137" s="125"/>
      <c r="J137" s="240"/>
      <c r="L137"/>
    </row>
    <row r="138" spans="1:12" ht="13.5">
      <c r="A138" s="17"/>
      <c r="B138" s="18" t="s">
        <v>15</v>
      </c>
      <c r="C138" s="19" t="s">
        <v>166</v>
      </c>
      <c r="D138" s="19"/>
      <c r="E138" s="20"/>
      <c r="F138" s="20"/>
      <c r="G138" s="196"/>
      <c r="H138" s="129"/>
      <c r="I138" s="125"/>
      <c r="J138" s="240"/>
      <c r="L138"/>
    </row>
    <row r="139" spans="1:12" ht="13.5">
      <c r="A139" s="27"/>
      <c r="B139" s="18"/>
      <c r="C139" s="19" t="s">
        <v>167</v>
      </c>
      <c r="D139" s="19" t="s">
        <v>168</v>
      </c>
      <c r="E139" s="30">
        <v>9791</v>
      </c>
      <c r="F139" s="333">
        <v>9961903</v>
      </c>
      <c r="G139" s="186">
        <v>8283138</v>
      </c>
      <c r="H139" s="118"/>
      <c r="I139" s="120">
        <f>SUM(G139:H139)</f>
        <v>8283138</v>
      </c>
      <c r="J139" s="228">
        <f>I139-F139</f>
        <v>-1678765</v>
      </c>
      <c r="L139"/>
    </row>
    <row r="140" spans="1:12" ht="13.5">
      <c r="A140" s="27" t="s">
        <v>14</v>
      </c>
      <c r="B140" s="19"/>
      <c r="C140" s="19" t="s">
        <v>169</v>
      </c>
      <c r="D140" s="29" t="s">
        <v>170</v>
      </c>
      <c r="E140" s="108" t="s">
        <v>171</v>
      </c>
      <c r="F140" s="334"/>
      <c r="G140" s="212"/>
      <c r="H140" s="142"/>
      <c r="I140" s="132">
        <f>SUM(G140:H140)</f>
        <v>0</v>
      </c>
      <c r="J140" s="228">
        <f>I140-F140</f>
        <v>0</v>
      </c>
      <c r="L140"/>
    </row>
    <row r="141" spans="1:12" ht="13.5">
      <c r="A141" s="36"/>
      <c r="B141" s="15"/>
      <c r="C141" s="15" t="s">
        <v>172</v>
      </c>
      <c r="D141" s="15" t="s">
        <v>173</v>
      </c>
      <c r="E141" s="26" t="s">
        <v>14</v>
      </c>
      <c r="F141" s="146">
        <f>SUM(F139+F140)</f>
        <v>9961903</v>
      </c>
      <c r="G141" s="204">
        <f>SUM(G139,G140)</f>
        <v>8283138</v>
      </c>
      <c r="H141" s="133">
        <f>SUM(H139,H140)</f>
        <v>0</v>
      </c>
      <c r="I141" s="245">
        <f>SUM(G141:H141)</f>
        <v>8283138</v>
      </c>
      <c r="J141" s="254"/>
      <c r="L141"/>
    </row>
    <row r="142" spans="1:12" ht="13.5">
      <c r="A142" s="36"/>
      <c r="B142" s="37" t="s">
        <v>18</v>
      </c>
      <c r="C142" s="109" t="s">
        <v>191</v>
      </c>
      <c r="D142" s="109"/>
      <c r="E142" s="110" t="s">
        <v>14</v>
      </c>
      <c r="F142" s="247">
        <f>SUM(F134+F141)</f>
        <v>8283138</v>
      </c>
      <c r="G142" s="213">
        <f>SUM(G135,G141)</f>
        <v>8326204.6</v>
      </c>
      <c r="H142" s="143">
        <f>SUM(H135,H141)</f>
        <v>347370.4</v>
      </c>
      <c r="I142" s="246">
        <f>SUM(G142:H142)</f>
        <v>8673575</v>
      </c>
      <c r="J142" s="390">
        <f>I142-F142</f>
        <v>390437</v>
      </c>
      <c r="L142"/>
    </row>
    <row r="143" spans="1:12" ht="13.5">
      <c r="A143" s="36"/>
      <c r="B143" s="15"/>
      <c r="C143" s="15" t="s">
        <v>194</v>
      </c>
      <c r="D143" s="15"/>
      <c r="E143" s="20" t="s">
        <v>14</v>
      </c>
      <c r="F143" s="146"/>
      <c r="G143" s="214"/>
      <c r="H143" s="144"/>
      <c r="I143" s="125"/>
      <c r="J143" s="116"/>
      <c r="L143"/>
    </row>
    <row r="144" spans="1:12" ht="13.5">
      <c r="A144" s="36"/>
      <c r="B144" s="15"/>
      <c r="C144" s="15"/>
      <c r="D144" s="15" t="s">
        <v>174</v>
      </c>
      <c r="E144" s="30">
        <v>9711</v>
      </c>
      <c r="F144" s="333">
        <v>0</v>
      </c>
      <c r="G144" s="339">
        <v>0</v>
      </c>
      <c r="H144" s="340">
        <v>0</v>
      </c>
      <c r="I144" s="120">
        <f aca="true" t="shared" si="11" ref="I144:I150">SUM(G144:H144)</f>
        <v>0</v>
      </c>
      <c r="J144" s="116"/>
      <c r="L144"/>
    </row>
    <row r="145" spans="1:12" ht="13.5">
      <c r="A145" s="36"/>
      <c r="B145" s="15"/>
      <c r="C145" s="15"/>
      <c r="D145" s="15" t="s">
        <v>175</v>
      </c>
      <c r="E145" s="34">
        <v>9712</v>
      </c>
      <c r="F145" s="130">
        <v>0</v>
      </c>
      <c r="G145" s="341">
        <v>0</v>
      </c>
      <c r="H145" s="342">
        <v>0</v>
      </c>
      <c r="I145" s="120">
        <f t="shared" si="11"/>
        <v>0</v>
      </c>
      <c r="J145" s="116"/>
      <c r="L145"/>
    </row>
    <row r="146" spans="1:12" ht="13.5">
      <c r="A146" s="36"/>
      <c r="B146" s="15"/>
      <c r="C146" s="15"/>
      <c r="D146" s="15" t="s">
        <v>176</v>
      </c>
      <c r="E146" s="34">
        <v>9713</v>
      </c>
      <c r="F146" s="130">
        <v>0</v>
      </c>
      <c r="G146" s="341">
        <v>0</v>
      </c>
      <c r="H146" s="342">
        <v>0</v>
      </c>
      <c r="I146" s="120">
        <f t="shared" si="11"/>
        <v>0</v>
      </c>
      <c r="J146" s="116"/>
      <c r="L146"/>
    </row>
    <row r="147" spans="1:12" ht="13.5">
      <c r="A147" s="36"/>
      <c r="B147" s="15"/>
      <c r="C147" s="15"/>
      <c r="D147" s="15" t="s">
        <v>197</v>
      </c>
      <c r="E147" s="34">
        <v>9719</v>
      </c>
      <c r="F147" s="130">
        <v>0</v>
      </c>
      <c r="G147" s="343">
        <v>0</v>
      </c>
      <c r="H147" s="344">
        <v>0</v>
      </c>
      <c r="I147" s="120">
        <f t="shared" si="11"/>
        <v>0</v>
      </c>
      <c r="J147" s="116"/>
      <c r="L147"/>
    </row>
    <row r="148" spans="1:12" ht="13.5">
      <c r="A148" s="36"/>
      <c r="B148" s="15"/>
      <c r="C148" s="15"/>
      <c r="D148" s="15" t="s">
        <v>177</v>
      </c>
      <c r="E148" s="28">
        <v>9740</v>
      </c>
      <c r="F148" s="122">
        <v>0</v>
      </c>
      <c r="G148" s="324"/>
      <c r="H148" s="344">
        <v>0</v>
      </c>
      <c r="I148" s="120">
        <f>SUM(H148)</f>
        <v>0</v>
      </c>
      <c r="J148" s="116"/>
      <c r="L148"/>
    </row>
    <row r="149" spans="1:12" ht="13.5">
      <c r="A149" s="36"/>
      <c r="B149" s="15"/>
      <c r="C149" s="15"/>
      <c r="D149" s="15" t="s">
        <v>178</v>
      </c>
      <c r="E149" s="28">
        <v>9770</v>
      </c>
      <c r="F149" s="122">
        <v>0</v>
      </c>
      <c r="G149" s="343">
        <v>0</v>
      </c>
      <c r="H149" s="349"/>
      <c r="I149" s="120">
        <f t="shared" si="11"/>
        <v>0</v>
      </c>
      <c r="J149" s="116"/>
      <c r="L149"/>
    </row>
    <row r="150" spans="1:12" ht="13.5">
      <c r="A150" s="36"/>
      <c r="B150" s="15"/>
      <c r="C150" s="15"/>
      <c r="D150" s="15" t="s">
        <v>179</v>
      </c>
      <c r="E150" s="40" t="s">
        <v>180</v>
      </c>
      <c r="F150" s="335">
        <v>0</v>
      </c>
      <c r="G150" s="346">
        <v>0</v>
      </c>
      <c r="H150" s="345">
        <v>0</v>
      </c>
      <c r="I150" s="132">
        <f t="shared" si="11"/>
        <v>0</v>
      </c>
      <c r="J150" s="250"/>
      <c r="L150"/>
    </row>
    <row r="151" spans="1:12" ht="13.5">
      <c r="A151" s="36"/>
      <c r="B151" s="15"/>
      <c r="C151" s="15"/>
      <c r="D151" s="15" t="s">
        <v>200</v>
      </c>
      <c r="E151" s="369">
        <v>9796</v>
      </c>
      <c r="F151" s="370">
        <v>0</v>
      </c>
      <c r="G151" s="371">
        <v>0</v>
      </c>
      <c r="H151" s="372">
        <v>0</v>
      </c>
      <c r="I151" s="132">
        <v>0</v>
      </c>
      <c r="J151" s="250"/>
      <c r="L151"/>
    </row>
    <row r="152" spans="1:12" ht="14.25" thickBot="1">
      <c r="A152" s="255"/>
      <c r="B152" s="256"/>
      <c r="C152" s="256"/>
      <c r="D152" s="336" t="s">
        <v>181</v>
      </c>
      <c r="E152" s="373">
        <v>9790</v>
      </c>
      <c r="F152" s="337">
        <f>F142-SUM(F144:F151)</f>
        <v>8283138</v>
      </c>
      <c r="G152" s="268">
        <f>G142-SUM(G144:G151)</f>
        <v>8326204.6</v>
      </c>
      <c r="H152" s="269">
        <f>H142-SUM(H144:H151)</f>
        <v>347370.4</v>
      </c>
      <c r="I152" s="270">
        <f>SUM(G152:H152)</f>
        <v>8673575</v>
      </c>
      <c r="J152" s="338">
        <f>J142</f>
        <v>390437</v>
      </c>
      <c r="L152"/>
    </row>
    <row r="153" spans="1:12" ht="13.5">
      <c r="A153" s="1"/>
      <c r="B153" s="1"/>
      <c r="C153" s="1"/>
      <c r="D153" s="1"/>
      <c r="E153" s="1"/>
      <c r="F153" s="1"/>
      <c r="G153" s="113"/>
      <c r="H153" s="113"/>
      <c r="I153" s="113"/>
      <c r="J153" s="113"/>
      <c r="L153"/>
    </row>
    <row r="154" spans="1:12" ht="13.5">
      <c r="A154" s="1"/>
      <c r="B154" s="1"/>
      <c r="C154" s="1"/>
      <c r="D154" s="1"/>
      <c r="E154" s="1"/>
      <c r="F154" s="1"/>
      <c r="G154" s="113"/>
      <c r="H154" s="113"/>
      <c r="I154" s="113"/>
      <c r="J154" s="113"/>
      <c r="L154"/>
    </row>
    <row r="155" spans="7:12" ht="12.75">
      <c r="G155" s="114"/>
      <c r="H155" s="114"/>
      <c r="I155" s="114"/>
      <c r="J155" s="114"/>
      <c r="L155"/>
    </row>
    <row r="156" spans="7:12" ht="12.75">
      <c r="G156" s="114"/>
      <c r="H156" s="114"/>
      <c r="I156" s="114"/>
      <c r="J156" s="114"/>
      <c r="L156"/>
    </row>
    <row r="157" spans="7:12" ht="12.75">
      <c r="G157" s="114"/>
      <c r="H157" s="114"/>
      <c r="I157" s="114"/>
      <c r="J157" s="114"/>
      <c r="L157"/>
    </row>
    <row r="158" spans="7:12" ht="12.75">
      <c r="G158" s="114"/>
      <c r="H158" s="114"/>
      <c r="I158" s="114"/>
      <c r="J158" s="114"/>
      <c r="L158"/>
    </row>
    <row r="159" spans="7:12" ht="12.75">
      <c r="G159" s="114"/>
      <c r="H159" s="114"/>
      <c r="I159" s="114"/>
      <c r="J159" s="114"/>
      <c r="L159"/>
    </row>
  </sheetData>
  <sheetProtection selectLockedCells="1"/>
  <mergeCells count="24">
    <mergeCell ref="F132:F133"/>
    <mergeCell ref="F134:F135"/>
    <mergeCell ref="F47:F48"/>
    <mergeCell ref="C12:E12"/>
    <mergeCell ref="A8:D8"/>
    <mergeCell ref="A9:D9"/>
    <mergeCell ref="E8:I8"/>
    <mergeCell ref="E9:I9"/>
    <mergeCell ref="A10:I10"/>
    <mergeCell ref="I104:I105"/>
    <mergeCell ref="A1:I1"/>
    <mergeCell ref="A2:I2"/>
    <mergeCell ref="A3:I3"/>
    <mergeCell ref="A5:D5"/>
    <mergeCell ref="E5:I5"/>
    <mergeCell ref="E6:I6"/>
    <mergeCell ref="A4:I4"/>
    <mergeCell ref="E104:E105"/>
    <mergeCell ref="F104:F105"/>
    <mergeCell ref="G104:G105"/>
    <mergeCell ref="H104:H105"/>
    <mergeCell ref="A6:D6"/>
    <mergeCell ref="A7:D7"/>
    <mergeCell ref="E7:I7"/>
  </mergeCells>
  <conditionalFormatting sqref="I131">
    <cfRule type="cellIs" priority="1" dxfId="0" operator="notEqual" stopIfTrue="1">
      <formula>0</formula>
    </cfRule>
  </conditionalFormatting>
  <conditionalFormatting sqref="I130">
    <cfRule type="expression" priority="2" dxfId="0" stopIfTrue="1">
      <formula>$I$131&lt;&gt;0</formula>
    </cfRule>
  </conditionalFormatting>
  <printOptions/>
  <pageMargins left="0.09" right="0.06" top="0.76" bottom="0.72" header="0.5" footer="0.5"/>
  <pageSetup fitToHeight="0" fitToWidth="1" horizontalDpi="600" verticalDpi="600" orientation="portrait" scale="58"/>
  <rowBreaks count="2" manualBreakCount="2">
    <brk id="66" max="255" man="1"/>
    <brk id="125" max="255" man="1"/>
  </rowBreaks>
  <ignoredErrors>
    <ignoredError sqref="B19 B27 B34 B43 B48 B51 B58 B68 B88 B99 B111 B122 B80 E92 B128:B133" numberStoredAsText="1"/>
    <ignoredError sqref="I31 I40 I52:I55 I59:I63 I45 I69:I77 I81:I85 I90:I96 I116:I119 I128:I129 I131:I132 I112:I115 I89 I139:I140 I144:I147 I149:I150" formulaRange="1"/>
    <ignoredError sqref="I56 I86 I130" formula="1" formulaRange="1"/>
    <ignoredError sqref="G32 I64 I78 I97 I122:I125 I142 I148 I32 G41 I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showGridLines="0" showRowColHeaders="0" workbookViewId="0" topLeftCell="C115">
      <selection activeCell="H135" sqref="H135"/>
    </sheetView>
  </sheetViews>
  <sheetFormatPr defaultColWidth="8.7109375" defaultRowHeight="12.75"/>
  <cols>
    <col min="1" max="1" width="3.421875" style="0" customWidth="1"/>
    <col min="2" max="2" width="3.7109375" style="0" customWidth="1"/>
    <col min="3" max="3" width="5.421875" style="0" customWidth="1"/>
    <col min="4" max="4" width="59.28125" style="0" customWidth="1"/>
    <col min="5" max="5" width="14.421875" style="0" customWidth="1"/>
    <col min="6" max="6" width="16.00390625" style="0" customWidth="1"/>
    <col min="7" max="7" width="15.140625" style="0" customWidth="1"/>
    <col min="8" max="8" width="17.28125" style="0" bestFit="1" customWidth="1"/>
    <col min="9" max="9" width="14.421875" style="0" customWidth="1"/>
    <col min="10" max="10" width="13.7109375" style="0" customWidth="1"/>
  </cols>
  <sheetData>
    <row r="1" spans="1:10" ht="17.25">
      <c r="A1" s="448" t="s">
        <v>198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17.25">
      <c r="A2" s="448" t="s">
        <v>195</v>
      </c>
      <c r="B2" s="448"/>
      <c r="C2" s="448"/>
      <c r="D2" s="448"/>
      <c r="E2" s="448"/>
      <c r="F2" s="448"/>
      <c r="G2" s="448"/>
      <c r="H2" s="448"/>
      <c r="I2" s="448"/>
      <c r="J2" s="448"/>
    </row>
    <row r="3" spans="1:10" ht="12.75">
      <c r="A3" s="433"/>
      <c r="B3" s="433"/>
      <c r="C3" s="433"/>
      <c r="D3" s="433"/>
      <c r="E3" s="433"/>
      <c r="F3" s="433"/>
      <c r="G3" s="433"/>
      <c r="H3" s="433"/>
      <c r="I3" s="433"/>
      <c r="J3" s="433"/>
    </row>
    <row r="4" spans="1:10" ht="15">
      <c r="A4" s="433"/>
      <c r="B4" s="433"/>
      <c r="C4" s="433"/>
      <c r="D4" s="319" t="s">
        <v>1</v>
      </c>
      <c r="E4" s="434" t="s">
        <v>218</v>
      </c>
      <c r="F4" s="434"/>
      <c r="G4" s="434"/>
      <c r="H4" s="434"/>
      <c r="I4" s="282"/>
      <c r="J4" s="282"/>
    </row>
    <row r="5" spans="1:10" ht="15">
      <c r="A5" s="433"/>
      <c r="B5" s="433"/>
      <c r="C5" s="433"/>
      <c r="D5" s="319" t="s">
        <v>2</v>
      </c>
      <c r="E5" s="435" t="s">
        <v>219</v>
      </c>
      <c r="F5" s="436"/>
      <c r="G5" s="436"/>
      <c r="H5" s="436"/>
      <c r="I5" s="282"/>
      <c r="J5" s="282"/>
    </row>
    <row r="6" spans="1:10" ht="15">
      <c r="A6" s="282"/>
      <c r="B6" s="282"/>
      <c r="C6" s="282"/>
      <c r="D6" s="319" t="s">
        <v>3</v>
      </c>
      <c r="E6" s="434" t="s">
        <v>220</v>
      </c>
      <c r="F6" s="437"/>
      <c r="G6" s="437"/>
      <c r="H6" s="437"/>
      <c r="I6" s="282"/>
      <c r="J6" s="282"/>
    </row>
    <row r="7" spans="1:10" ht="15">
      <c r="A7" s="282"/>
      <c r="B7" s="282"/>
      <c r="C7" s="282"/>
      <c r="D7" s="319" t="s">
        <v>4</v>
      </c>
      <c r="E7" s="434" t="s">
        <v>221</v>
      </c>
      <c r="F7" s="437"/>
      <c r="G7" s="437"/>
      <c r="H7" s="437"/>
      <c r="I7" s="282"/>
      <c r="J7" s="282"/>
    </row>
    <row r="8" spans="1:10" ht="15">
      <c r="A8" s="282"/>
      <c r="B8" s="282"/>
      <c r="C8" s="282"/>
      <c r="D8" s="319" t="s">
        <v>5</v>
      </c>
      <c r="E8" s="435" t="s">
        <v>222</v>
      </c>
      <c r="F8" s="436"/>
      <c r="G8" s="436"/>
      <c r="H8" s="436"/>
      <c r="I8" s="282"/>
      <c r="J8" s="282"/>
    </row>
    <row r="9" spans="1:10" ht="15">
      <c r="A9" s="282"/>
      <c r="B9" s="282"/>
      <c r="C9" s="282"/>
      <c r="D9" s="319" t="s">
        <v>196</v>
      </c>
      <c r="E9" s="432" t="s">
        <v>214</v>
      </c>
      <c r="F9" s="432"/>
      <c r="G9" s="432"/>
      <c r="H9" s="432"/>
      <c r="I9" s="282"/>
      <c r="J9" s="282"/>
    </row>
    <row r="10" spans="1:10" ht="13.5" thickBo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3.5" thickBot="1">
      <c r="A11" s="283"/>
      <c r="B11" s="284"/>
      <c r="C11" s="284"/>
      <c r="D11" s="284"/>
      <c r="E11" s="284"/>
      <c r="F11" s="473" t="s">
        <v>215</v>
      </c>
      <c r="G11" s="473"/>
      <c r="H11" s="474"/>
      <c r="I11" s="475" t="s">
        <v>207</v>
      </c>
      <c r="J11" s="477" t="s">
        <v>217</v>
      </c>
    </row>
    <row r="12" spans="1:10" ht="42" thickBot="1">
      <c r="A12" s="263"/>
      <c r="B12" s="235"/>
      <c r="C12" s="235"/>
      <c r="D12" s="262" t="s">
        <v>10</v>
      </c>
      <c r="E12" s="181" t="s">
        <v>11</v>
      </c>
      <c r="F12" s="387" t="s">
        <v>204</v>
      </c>
      <c r="G12" s="387" t="s">
        <v>205</v>
      </c>
      <c r="H12" s="387" t="s">
        <v>206</v>
      </c>
      <c r="I12" s="476"/>
      <c r="J12" s="478"/>
    </row>
    <row r="13" spans="1:10" ht="13.5">
      <c r="A13" s="17" t="s">
        <v>12</v>
      </c>
      <c r="B13" s="18" t="s">
        <v>13</v>
      </c>
      <c r="C13" s="19"/>
      <c r="D13" s="19"/>
      <c r="E13" s="20" t="s">
        <v>14</v>
      </c>
      <c r="F13" s="217"/>
      <c r="G13" s="90"/>
      <c r="H13" s="117"/>
      <c r="I13" s="479"/>
      <c r="J13" s="481"/>
    </row>
    <row r="14" spans="1:10" ht="13.5">
      <c r="A14" s="17"/>
      <c r="B14" s="21" t="s">
        <v>15</v>
      </c>
      <c r="C14" s="19" t="s">
        <v>182</v>
      </c>
      <c r="D14" s="19"/>
      <c r="E14" s="20" t="s">
        <v>14</v>
      </c>
      <c r="F14" s="185"/>
      <c r="G14" s="90"/>
      <c r="H14" s="98"/>
      <c r="I14" s="480"/>
      <c r="J14" s="482"/>
    </row>
    <row r="15" spans="1:10" ht="13.5">
      <c r="A15" s="17"/>
      <c r="B15" s="18"/>
      <c r="C15" s="19"/>
      <c r="D15" s="19" t="s">
        <v>16</v>
      </c>
      <c r="E15" s="280">
        <v>8011</v>
      </c>
      <c r="F15" s="198">
        <f>+'Alternative Form'!G20</f>
        <v>6423972</v>
      </c>
      <c r="G15" s="119"/>
      <c r="H15" s="163">
        <f aca="true" t="shared" si="0" ref="H15:H20">SUM(F15)</f>
        <v>6423972</v>
      </c>
      <c r="I15" s="384">
        <v>6977971</v>
      </c>
      <c r="J15" s="385">
        <v>7603508</v>
      </c>
    </row>
    <row r="16" spans="1:10" ht="13.5">
      <c r="A16" s="17"/>
      <c r="B16" s="18"/>
      <c r="C16" s="19"/>
      <c r="D16" s="19" t="s">
        <v>183</v>
      </c>
      <c r="E16" s="20">
        <v>8012</v>
      </c>
      <c r="F16" s="198">
        <f>+'Alternative Form'!G21</f>
        <v>121560</v>
      </c>
      <c r="G16" s="119"/>
      <c r="H16" s="163">
        <f t="shared" si="0"/>
        <v>121560</v>
      </c>
      <c r="I16" s="384">
        <v>127640</v>
      </c>
      <c r="J16" s="385">
        <v>134020</v>
      </c>
    </row>
    <row r="17" spans="1:10" ht="13.5">
      <c r="A17" s="17"/>
      <c r="B17" s="18"/>
      <c r="C17" s="19"/>
      <c r="D17" s="19" t="s">
        <v>17</v>
      </c>
      <c r="E17" s="20">
        <v>8019</v>
      </c>
      <c r="F17" s="198">
        <f>+'Alternative Form'!G22</f>
        <v>0</v>
      </c>
      <c r="G17" s="119"/>
      <c r="H17" s="163">
        <f t="shared" si="0"/>
        <v>0</v>
      </c>
      <c r="I17" s="384">
        <v>0</v>
      </c>
      <c r="J17" s="385">
        <v>0</v>
      </c>
    </row>
    <row r="18" spans="1:10" ht="13.5">
      <c r="A18" s="17"/>
      <c r="B18" s="18"/>
      <c r="C18" s="19"/>
      <c r="D18" s="19" t="s">
        <v>184</v>
      </c>
      <c r="E18" s="23">
        <v>8096</v>
      </c>
      <c r="F18" s="198">
        <f>+'Alternative Form'!G23</f>
        <v>136800</v>
      </c>
      <c r="G18" s="119"/>
      <c r="H18" s="163">
        <f t="shared" si="0"/>
        <v>136800</v>
      </c>
      <c r="I18" s="384">
        <v>143640</v>
      </c>
      <c r="J18" s="385">
        <v>150822</v>
      </c>
    </row>
    <row r="19" spans="1:10" ht="13.5">
      <c r="A19" s="17"/>
      <c r="B19" s="18"/>
      <c r="C19" s="19"/>
      <c r="D19" s="19" t="s">
        <v>185</v>
      </c>
      <c r="E19" s="172" t="s">
        <v>186</v>
      </c>
      <c r="F19" s="198">
        <f>+'Alternative Form'!G24</f>
        <v>0</v>
      </c>
      <c r="G19" s="119"/>
      <c r="H19" s="120">
        <f t="shared" si="0"/>
        <v>0</v>
      </c>
      <c r="I19" s="384">
        <f>+H19*1.05</f>
        <v>0</v>
      </c>
      <c r="J19" s="385">
        <f>+H19*1.1</f>
        <v>0</v>
      </c>
    </row>
    <row r="20" spans="1:10" ht="13.5">
      <c r="A20" s="17"/>
      <c r="B20" s="18"/>
      <c r="C20" s="19"/>
      <c r="D20" s="173" t="s">
        <v>187</v>
      </c>
      <c r="E20" s="174" t="s">
        <v>14</v>
      </c>
      <c r="F20" s="189">
        <f>SUM(F15:F19)</f>
        <v>6682332</v>
      </c>
      <c r="G20" s="158"/>
      <c r="H20" s="152">
        <f t="shared" si="0"/>
        <v>6682332</v>
      </c>
      <c r="I20" s="299">
        <f>SUM(I15:I19)</f>
        <v>7249251</v>
      </c>
      <c r="J20" s="300">
        <f>SUM(J15:J19)</f>
        <v>7888350</v>
      </c>
    </row>
    <row r="21" spans="1:10" ht="13.5">
      <c r="A21" s="17"/>
      <c r="B21" s="18"/>
      <c r="C21" s="19"/>
      <c r="D21" s="19"/>
      <c r="E21" s="20" t="s">
        <v>14</v>
      </c>
      <c r="F21" s="190"/>
      <c r="G21" s="127"/>
      <c r="H21" s="128"/>
      <c r="I21" s="483"/>
      <c r="J21" s="484"/>
    </row>
    <row r="22" spans="1:10" ht="13.5">
      <c r="A22" s="17"/>
      <c r="B22" s="21" t="s">
        <v>18</v>
      </c>
      <c r="C22" s="19" t="s">
        <v>199</v>
      </c>
      <c r="D22" s="19"/>
      <c r="E22" s="20" t="s">
        <v>14</v>
      </c>
      <c r="F22" s="191"/>
      <c r="G22" s="129"/>
      <c r="H22" s="125"/>
      <c r="I22" s="480"/>
      <c r="J22" s="482"/>
    </row>
    <row r="23" spans="1:10" ht="13.5">
      <c r="A23" s="17"/>
      <c r="B23" s="19"/>
      <c r="C23" s="19"/>
      <c r="D23" s="19" t="s">
        <v>20</v>
      </c>
      <c r="E23" s="23">
        <v>8290</v>
      </c>
      <c r="F23" s="191"/>
      <c r="G23" s="287">
        <v>0</v>
      </c>
      <c r="H23" s="163">
        <f>SUM(G23)</f>
        <v>0</v>
      </c>
      <c r="I23" s="384">
        <f>+H23*1.05</f>
        <v>0</v>
      </c>
      <c r="J23" s="385">
        <f>+H23*1.1</f>
        <v>0</v>
      </c>
    </row>
    <row r="24" spans="1:10" ht="13.5">
      <c r="A24" s="17"/>
      <c r="B24" s="19"/>
      <c r="C24" s="19"/>
      <c r="D24" s="19" t="s">
        <v>21</v>
      </c>
      <c r="E24" s="23" t="s">
        <v>22</v>
      </c>
      <c r="F24" s="191"/>
      <c r="G24" s="165">
        <v>0</v>
      </c>
      <c r="H24" s="163">
        <f>SUM(G24)</f>
        <v>0</v>
      </c>
      <c r="I24" s="384">
        <f>+H24*1.05</f>
        <v>0</v>
      </c>
      <c r="J24" s="385">
        <f>+H24*1.1</f>
        <v>0</v>
      </c>
    </row>
    <row r="25" spans="1:10" ht="13.5">
      <c r="A25" s="17"/>
      <c r="B25" s="19"/>
      <c r="C25" s="19"/>
      <c r="D25" s="19" t="s">
        <v>23</v>
      </c>
      <c r="E25" s="28">
        <v>8220</v>
      </c>
      <c r="F25" s="192"/>
      <c r="G25" s="150">
        <v>0</v>
      </c>
      <c r="H25" s="163">
        <f>SUM(G25)</f>
        <v>0</v>
      </c>
      <c r="I25" s="384">
        <f>+H25*1.05</f>
        <v>0</v>
      </c>
      <c r="J25" s="385">
        <f>+H25*1.1</f>
        <v>0</v>
      </c>
    </row>
    <row r="26" spans="1:10" ht="13.5">
      <c r="A26" s="17"/>
      <c r="B26" s="19"/>
      <c r="C26" s="19"/>
      <c r="D26" s="19" t="s">
        <v>24</v>
      </c>
      <c r="E26" s="26">
        <v>8290</v>
      </c>
      <c r="F26" s="288">
        <v>0</v>
      </c>
      <c r="G26" s="151">
        <v>0</v>
      </c>
      <c r="H26" s="132">
        <f>SUM(F26:G26)</f>
        <v>0</v>
      </c>
      <c r="I26" s="384">
        <f>+H26*1.05</f>
        <v>0</v>
      </c>
      <c r="J26" s="385">
        <f>+H26*1.1</f>
        <v>0</v>
      </c>
    </row>
    <row r="27" spans="1:10" ht="13.5">
      <c r="A27" s="17"/>
      <c r="B27" s="19"/>
      <c r="C27" s="19"/>
      <c r="D27" s="173" t="s">
        <v>25</v>
      </c>
      <c r="E27" s="175" t="s">
        <v>14</v>
      </c>
      <c r="F27" s="194">
        <f>SUM(F26)</f>
        <v>0</v>
      </c>
      <c r="G27" s="156">
        <f>SUM(G23:G26)</f>
        <v>0</v>
      </c>
      <c r="H27" s="157">
        <f>SUM(F27:G27)</f>
        <v>0</v>
      </c>
      <c r="I27" s="296">
        <f>SUM(I23:I26)</f>
        <v>0</v>
      </c>
      <c r="J27" s="297">
        <f>SUM(J23:J26)</f>
        <v>0</v>
      </c>
    </row>
    <row r="28" spans="1:10" ht="13.5">
      <c r="A28" s="17"/>
      <c r="B28" s="19"/>
      <c r="C28" s="19"/>
      <c r="D28" s="19"/>
      <c r="E28" s="20" t="s">
        <v>14</v>
      </c>
      <c r="F28" s="380"/>
      <c r="G28" s="126"/>
      <c r="H28" s="128"/>
      <c r="I28" s="463"/>
      <c r="J28" s="465"/>
    </row>
    <row r="29" spans="1:10" ht="13.5">
      <c r="A29" s="27"/>
      <c r="B29" s="21" t="s">
        <v>26</v>
      </c>
      <c r="C29" s="19" t="s">
        <v>27</v>
      </c>
      <c r="D29" s="19"/>
      <c r="E29" s="20" t="s">
        <v>14</v>
      </c>
      <c r="F29" s="381"/>
      <c r="G29" s="119"/>
      <c r="H29" s="125"/>
      <c r="I29" s="464"/>
      <c r="J29" s="466"/>
    </row>
    <row r="30" spans="1:10" ht="13.5">
      <c r="A30" s="27"/>
      <c r="B30" s="21"/>
      <c r="C30" s="19"/>
      <c r="D30" s="19" t="s">
        <v>28</v>
      </c>
      <c r="E30" s="26" t="s">
        <v>29</v>
      </c>
      <c r="F30" s="197"/>
      <c r="G30" s="383">
        <f>+'Alternative Form'!H35</f>
        <v>303900</v>
      </c>
      <c r="H30" s="163">
        <f aca="true" t="shared" si="1" ref="H30:H36">SUM(F30:G30)</f>
        <v>303900</v>
      </c>
      <c r="I30" s="384">
        <f>+H30*1.05</f>
        <v>319095</v>
      </c>
      <c r="J30" s="385">
        <v>335050</v>
      </c>
    </row>
    <row r="31" spans="1:10" ht="13.5">
      <c r="A31" s="27"/>
      <c r="B31" s="21"/>
      <c r="C31" s="19"/>
      <c r="D31" s="19" t="s">
        <v>188</v>
      </c>
      <c r="E31" s="26">
        <v>8520</v>
      </c>
      <c r="F31" s="191"/>
      <c r="G31" s="135">
        <v>0</v>
      </c>
      <c r="H31" s="163">
        <f t="shared" si="1"/>
        <v>0</v>
      </c>
      <c r="I31" s="384">
        <f>+H31*1.05</f>
        <v>0</v>
      </c>
      <c r="J31" s="385">
        <f>+H31*1.1</f>
        <v>0</v>
      </c>
    </row>
    <row r="32" spans="1:10" ht="13.5">
      <c r="A32" s="27"/>
      <c r="B32" s="21"/>
      <c r="C32" s="19"/>
      <c r="D32" s="19" t="s">
        <v>189</v>
      </c>
      <c r="E32" s="26">
        <v>8550</v>
      </c>
      <c r="F32" s="198">
        <f>+'Alternative Form'!G37</f>
        <v>25392</v>
      </c>
      <c r="G32" s="293"/>
      <c r="H32" s="163">
        <f t="shared" si="1"/>
        <v>25392</v>
      </c>
      <c r="I32" s="384">
        <v>25392</v>
      </c>
      <c r="J32" s="385">
        <v>27408</v>
      </c>
    </row>
    <row r="33" spans="1:10" ht="13.5">
      <c r="A33" s="27"/>
      <c r="B33" s="21"/>
      <c r="C33" s="19"/>
      <c r="D33" s="19" t="s">
        <v>190</v>
      </c>
      <c r="E33" s="26">
        <v>8560</v>
      </c>
      <c r="F33" s="198">
        <f>+'Alternative Form'!G38</f>
        <v>91170</v>
      </c>
      <c r="G33" s="135">
        <f>+'Alternative Form'!H38</f>
        <v>29782</v>
      </c>
      <c r="H33" s="163">
        <f t="shared" si="1"/>
        <v>120952</v>
      </c>
      <c r="I33" s="384">
        <f>95729+31271</f>
        <v>127000</v>
      </c>
      <c r="J33" s="385">
        <f>100515+32835</f>
        <v>133350</v>
      </c>
    </row>
    <row r="34" spans="1:10" ht="13.5">
      <c r="A34" s="27"/>
      <c r="B34" s="21"/>
      <c r="C34" s="19"/>
      <c r="D34" s="19" t="s">
        <v>201</v>
      </c>
      <c r="E34" s="26">
        <v>8590</v>
      </c>
      <c r="F34" s="198">
        <f>+'Alternative Form'!G39</f>
        <v>0</v>
      </c>
      <c r="G34" s="135">
        <f>+'Alternative Form'!H39</f>
        <v>0</v>
      </c>
      <c r="H34" s="163">
        <f t="shared" si="1"/>
        <v>0</v>
      </c>
      <c r="I34" s="384">
        <f>+H34*1.05</f>
        <v>0</v>
      </c>
      <c r="J34" s="385">
        <f>+H34*1.1</f>
        <v>0</v>
      </c>
    </row>
    <row r="35" spans="1:10" ht="13.5">
      <c r="A35" s="27"/>
      <c r="B35" s="19"/>
      <c r="C35" s="19"/>
      <c r="D35" s="19" t="s">
        <v>30</v>
      </c>
      <c r="E35" s="26" t="s">
        <v>31</v>
      </c>
      <c r="F35" s="198">
        <f>+'Alternative Form'!G40</f>
        <v>0</v>
      </c>
      <c r="G35" s="135">
        <f>+'Alternative Form'!H40</f>
        <v>217799</v>
      </c>
      <c r="H35" s="163">
        <f t="shared" si="1"/>
        <v>217799</v>
      </c>
      <c r="I35" s="384"/>
      <c r="J35" s="385"/>
    </row>
    <row r="36" spans="1:10" ht="13.5">
      <c r="A36" s="17"/>
      <c r="B36" s="18"/>
      <c r="C36" s="18"/>
      <c r="D36" s="176" t="s">
        <v>32</v>
      </c>
      <c r="E36" s="175" t="s">
        <v>14</v>
      </c>
      <c r="F36" s="194">
        <f>SUM(F32:F35)</f>
        <v>116562</v>
      </c>
      <c r="G36" s="156">
        <f>G30+G31+G33+G34+G35</f>
        <v>551481</v>
      </c>
      <c r="H36" s="157">
        <f t="shared" si="1"/>
        <v>668043</v>
      </c>
      <c r="I36" s="302">
        <f>SUM(I30:I35)</f>
        <v>471487</v>
      </c>
      <c r="J36" s="298">
        <f>SUM(J30:J35)</f>
        <v>495808</v>
      </c>
    </row>
    <row r="37" spans="1:10" ht="13.5">
      <c r="A37" s="27"/>
      <c r="B37" s="19"/>
      <c r="C37" s="19"/>
      <c r="D37" s="15"/>
      <c r="E37" s="20" t="s">
        <v>14</v>
      </c>
      <c r="F37" s="199"/>
      <c r="G37" s="126"/>
      <c r="H37" s="128"/>
      <c r="I37" s="291"/>
      <c r="J37" s="292"/>
    </row>
    <row r="38" spans="1:10" ht="13.5">
      <c r="A38" s="27"/>
      <c r="B38" s="21" t="s">
        <v>33</v>
      </c>
      <c r="C38" s="19" t="s">
        <v>34</v>
      </c>
      <c r="D38" s="19"/>
      <c r="E38" s="20" t="s">
        <v>14</v>
      </c>
      <c r="F38" s="200"/>
      <c r="G38" s="119"/>
      <c r="H38" s="166"/>
      <c r="I38" s="289"/>
      <c r="J38" s="290"/>
    </row>
    <row r="39" spans="1:10" ht="13.5">
      <c r="A39" s="27"/>
      <c r="B39" s="21"/>
      <c r="C39" s="19"/>
      <c r="D39" s="29" t="s">
        <v>35</v>
      </c>
      <c r="E39" s="20">
        <v>8791</v>
      </c>
      <c r="F39" s="198">
        <v>0</v>
      </c>
      <c r="G39" s="119"/>
      <c r="H39" s="166">
        <v>0</v>
      </c>
      <c r="I39" s="384">
        <f>+H39*1.05</f>
        <v>0</v>
      </c>
      <c r="J39" s="385">
        <f>+H39*1.1</f>
        <v>0</v>
      </c>
    </row>
    <row r="40" spans="1:10" ht="13.5">
      <c r="A40" s="27"/>
      <c r="B40" s="19"/>
      <c r="C40" s="19"/>
      <c r="D40" s="19" t="s">
        <v>36</v>
      </c>
      <c r="E40" s="26" t="s">
        <v>37</v>
      </c>
      <c r="F40" s="288">
        <f>+'Alternative Form'!G45</f>
        <v>125000</v>
      </c>
      <c r="G40" s="151">
        <v>0</v>
      </c>
      <c r="H40" s="132">
        <f>SUM(F40:G40)</f>
        <v>125000</v>
      </c>
      <c r="I40" s="384">
        <v>125000</v>
      </c>
      <c r="J40" s="385">
        <v>125000</v>
      </c>
    </row>
    <row r="41" spans="1:10" ht="13.5">
      <c r="A41" s="27"/>
      <c r="B41" s="19"/>
      <c r="C41" s="19"/>
      <c r="D41" s="173" t="s">
        <v>38</v>
      </c>
      <c r="E41" s="175" t="s">
        <v>14</v>
      </c>
      <c r="F41" s="194">
        <f>SUM(F39+F40)</f>
        <v>125000</v>
      </c>
      <c r="G41" s="156">
        <f>SUM(G40)</f>
        <v>0</v>
      </c>
      <c r="H41" s="157">
        <f>SUM(F41:G41)</f>
        <v>125000</v>
      </c>
      <c r="I41" s="296">
        <f>SUM(I39:I40)</f>
        <v>125000</v>
      </c>
      <c r="J41" s="297">
        <f>SUM(J39:J40)</f>
        <v>125000</v>
      </c>
    </row>
    <row r="42" spans="1:10" ht="13.5">
      <c r="A42" s="27"/>
      <c r="B42" s="19"/>
      <c r="C42" s="19" t="s">
        <v>14</v>
      </c>
      <c r="D42" s="19" t="s">
        <v>14</v>
      </c>
      <c r="E42" s="20" t="s">
        <v>14</v>
      </c>
      <c r="F42" s="201"/>
      <c r="G42" s="177"/>
      <c r="H42" s="178"/>
      <c r="I42" s="467">
        <f>SUM(I20+I27+I36+I41)</f>
        <v>7845738</v>
      </c>
      <c r="J42" s="469">
        <f>SUM(J20+J27+J36+J41)</f>
        <v>8509158</v>
      </c>
    </row>
    <row r="43" spans="1:10" ht="13.5">
      <c r="A43" s="27"/>
      <c r="B43" s="31" t="s">
        <v>39</v>
      </c>
      <c r="C43" s="226" t="s">
        <v>40</v>
      </c>
      <c r="D43" s="226"/>
      <c r="E43" s="20" t="s">
        <v>14</v>
      </c>
      <c r="F43" s="202">
        <f>SUM(F20,F27,F36,F41)</f>
        <v>6923894</v>
      </c>
      <c r="G43" s="169">
        <f>SUM(G27,G36,G41)</f>
        <v>551481</v>
      </c>
      <c r="H43" s="170">
        <f>SUM(F43:G43)</f>
        <v>7475375</v>
      </c>
      <c r="I43" s="468"/>
      <c r="J43" s="470"/>
    </row>
    <row r="44" spans="1:10" ht="13.5">
      <c r="A44" s="27"/>
      <c r="B44" s="31"/>
      <c r="C44" s="32"/>
      <c r="D44" s="180"/>
      <c r="E44" s="174" t="s">
        <v>14</v>
      </c>
      <c r="F44" s="195"/>
      <c r="G44" s="127"/>
      <c r="H44" s="125"/>
      <c r="I44" s="463"/>
      <c r="J44" s="465"/>
    </row>
    <row r="45" spans="1:10" ht="13.5">
      <c r="A45" s="33" t="s">
        <v>41</v>
      </c>
      <c r="B45" s="18" t="s">
        <v>42</v>
      </c>
      <c r="C45" s="19"/>
      <c r="D45" s="19"/>
      <c r="E45" s="20" t="s">
        <v>14</v>
      </c>
      <c r="F45" s="196"/>
      <c r="G45" s="129"/>
      <c r="H45" s="125"/>
      <c r="I45" s="471"/>
      <c r="J45" s="472"/>
    </row>
    <row r="46" spans="1:10" ht="13.5">
      <c r="A46" s="27"/>
      <c r="B46" s="21" t="s">
        <v>15</v>
      </c>
      <c r="C46" s="19" t="s">
        <v>43</v>
      </c>
      <c r="D46" s="19"/>
      <c r="E46" s="20" t="s">
        <v>14</v>
      </c>
      <c r="F46" s="196"/>
      <c r="G46" s="129"/>
      <c r="H46" s="125"/>
      <c r="I46" s="464"/>
      <c r="J46" s="466"/>
    </row>
    <row r="47" spans="1:10" ht="13.5">
      <c r="A47" s="27"/>
      <c r="B47" s="19"/>
      <c r="C47" s="19"/>
      <c r="D47" s="19" t="s">
        <v>44</v>
      </c>
      <c r="E47" s="34">
        <v>1100</v>
      </c>
      <c r="F47" s="301">
        <f>+'Alternative Form'!G52</f>
        <v>2732349.2</v>
      </c>
      <c r="G47" s="287">
        <f>+'Alternative Form'!H52</f>
        <v>152044.8</v>
      </c>
      <c r="H47" s="163">
        <f>SUM(F47:G47)</f>
        <v>2884394</v>
      </c>
      <c r="I47" s="294">
        <f>+H47*1.05</f>
        <v>3028613.7</v>
      </c>
      <c r="J47" s="359">
        <f>+H47*1.1</f>
        <v>3172833.4000000004</v>
      </c>
    </row>
    <row r="48" spans="1:10" ht="13.5">
      <c r="A48" s="27"/>
      <c r="B48" s="19"/>
      <c r="C48" s="19"/>
      <c r="D48" s="19" t="s">
        <v>45</v>
      </c>
      <c r="E48" s="34">
        <v>1200</v>
      </c>
      <c r="F48" s="301">
        <f>+'Alternative Form'!G53</f>
        <v>0</v>
      </c>
      <c r="G48" s="287">
        <f>+'Alternative Form'!H53</f>
        <v>0</v>
      </c>
      <c r="H48" s="163">
        <f>SUM(F48:G48)</f>
        <v>0</v>
      </c>
      <c r="I48" s="294">
        <f>+H48*1.05</f>
        <v>0</v>
      </c>
      <c r="J48" s="359">
        <f>+H48*1.1</f>
        <v>0</v>
      </c>
    </row>
    <row r="49" spans="1:10" ht="13.5">
      <c r="A49" s="27"/>
      <c r="B49" s="19"/>
      <c r="C49" s="19"/>
      <c r="D49" s="19" t="s">
        <v>46</v>
      </c>
      <c r="E49" s="35">
        <v>1300</v>
      </c>
      <c r="F49" s="301">
        <f>+'Alternative Form'!G54</f>
        <v>240308</v>
      </c>
      <c r="G49" s="287">
        <f>+'Alternative Form'!H54</f>
        <v>0</v>
      </c>
      <c r="H49" s="163">
        <f>SUM(F49:G49)</f>
        <v>240308</v>
      </c>
      <c r="I49" s="294">
        <f>+H49*1.05</f>
        <v>252323.40000000002</v>
      </c>
      <c r="J49" s="359">
        <f>+H49*1.1</f>
        <v>264338.80000000005</v>
      </c>
    </row>
    <row r="50" spans="1:10" ht="13.5">
      <c r="A50" s="27"/>
      <c r="B50" s="19"/>
      <c r="C50" s="19"/>
      <c r="D50" s="19" t="s">
        <v>47</v>
      </c>
      <c r="E50" s="35">
        <v>1900</v>
      </c>
      <c r="F50" s="301">
        <f>+'Alternative Form'!G55</f>
        <v>0</v>
      </c>
      <c r="G50" s="287">
        <f>+'Alternative Form'!H55</f>
        <v>0</v>
      </c>
      <c r="H50" s="132">
        <f>SUM(F50:G50)</f>
        <v>0</v>
      </c>
      <c r="I50" s="294">
        <f>+H50*1.05</f>
        <v>0</v>
      </c>
      <c r="J50" s="359">
        <f>+H50*1.1</f>
        <v>0</v>
      </c>
    </row>
    <row r="51" spans="1:10" ht="13.5">
      <c r="A51" s="27"/>
      <c r="B51" s="19"/>
      <c r="C51" s="19"/>
      <c r="D51" s="221" t="s">
        <v>48</v>
      </c>
      <c r="E51" s="222" t="s">
        <v>14</v>
      </c>
      <c r="F51" s="194">
        <f>SUM(F47:F50)</f>
        <v>2972657.2</v>
      </c>
      <c r="G51" s="156">
        <f>SUM(G47:G50)</f>
        <v>152044.8</v>
      </c>
      <c r="H51" s="157">
        <f>SUM(F51:G51)</f>
        <v>3124702</v>
      </c>
      <c r="I51" s="296">
        <f>SUM(I47:I50)</f>
        <v>3280937.1</v>
      </c>
      <c r="J51" s="297">
        <f>SUM(J47:J50)</f>
        <v>3437172.2</v>
      </c>
    </row>
    <row r="52" spans="1:10" ht="13.5">
      <c r="A52" s="36"/>
      <c r="B52" s="15"/>
      <c r="C52" s="15"/>
      <c r="D52" s="15"/>
      <c r="E52" s="20" t="s">
        <v>14</v>
      </c>
      <c r="F52" s="195"/>
      <c r="G52" s="127"/>
      <c r="H52" s="128"/>
      <c r="I52" s="291"/>
      <c r="J52" s="292"/>
    </row>
    <row r="53" spans="1:10" ht="13.5">
      <c r="A53" s="36"/>
      <c r="B53" s="37" t="s">
        <v>18</v>
      </c>
      <c r="C53" s="15" t="s">
        <v>49</v>
      </c>
      <c r="D53" s="15"/>
      <c r="E53" s="20" t="s">
        <v>14</v>
      </c>
      <c r="F53" s="196"/>
      <c r="G53" s="129"/>
      <c r="H53" s="125"/>
      <c r="I53" s="289"/>
      <c r="J53" s="290"/>
    </row>
    <row r="54" spans="1:10" ht="13.5">
      <c r="A54" s="36"/>
      <c r="B54" s="37"/>
      <c r="C54" s="15"/>
      <c r="D54" s="15" t="s">
        <v>50</v>
      </c>
      <c r="E54" s="30">
        <v>2100</v>
      </c>
      <c r="F54" s="301">
        <f>+'Alternative Form'!G59</f>
        <v>156839</v>
      </c>
      <c r="G54" s="287">
        <f>+'Alternative Form'!H59</f>
        <v>0</v>
      </c>
      <c r="H54" s="163">
        <f aca="true" t="shared" si="2" ref="H54:H59">SUM(F54:G54)</f>
        <v>156839</v>
      </c>
      <c r="I54" s="294">
        <f>+H54*1.05</f>
        <v>164680.95</v>
      </c>
      <c r="J54" s="359">
        <f>+H54*1.1</f>
        <v>172522.90000000002</v>
      </c>
    </row>
    <row r="55" spans="1:10" ht="13.5">
      <c r="A55" s="27"/>
      <c r="B55" s="19"/>
      <c r="C55" s="19"/>
      <c r="D55" s="19" t="s">
        <v>51</v>
      </c>
      <c r="E55" s="34">
        <v>2200</v>
      </c>
      <c r="F55" s="301">
        <f>+'Alternative Form'!G60</f>
        <v>0</v>
      </c>
      <c r="G55" s="287">
        <f>+'Alternative Form'!H60</f>
        <v>0</v>
      </c>
      <c r="H55" s="163">
        <f t="shared" si="2"/>
        <v>0</v>
      </c>
      <c r="I55" s="294">
        <f>+H55*1.05</f>
        <v>0</v>
      </c>
      <c r="J55" s="359">
        <f>+H55*1.1</f>
        <v>0</v>
      </c>
    </row>
    <row r="56" spans="1:10" ht="13.5">
      <c r="A56" s="27"/>
      <c r="B56" s="19"/>
      <c r="C56" s="19"/>
      <c r="D56" s="19" t="s">
        <v>52</v>
      </c>
      <c r="E56" s="34">
        <v>2300</v>
      </c>
      <c r="F56" s="301">
        <f>+'Alternative Form'!G61</f>
        <v>229568</v>
      </c>
      <c r="G56" s="287">
        <f>+'Alternative Form'!H61</f>
        <v>0</v>
      </c>
      <c r="H56" s="163">
        <f t="shared" si="2"/>
        <v>229568</v>
      </c>
      <c r="I56" s="294">
        <f>+H56*1.05</f>
        <v>241046.40000000002</v>
      </c>
      <c r="J56" s="359">
        <f>+H56*1.1</f>
        <v>252524.80000000002</v>
      </c>
    </row>
    <row r="57" spans="1:10" ht="13.5">
      <c r="A57" s="27"/>
      <c r="B57" s="19"/>
      <c r="C57" s="19"/>
      <c r="D57" s="19" t="s">
        <v>53</v>
      </c>
      <c r="E57" s="35">
        <v>2400</v>
      </c>
      <c r="F57" s="301">
        <f>+'Alternative Form'!G62</f>
        <v>700360</v>
      </c>
      <c r="G57" s="287">
        <f>+'Alternative Form'!H62</f>
        <v>0</v>
      </c>
      <c r="H57" s="163">
        <f t="shared" si="2"/>
        <v>700360</v>
      </c>
      <c r="I57" s="294">
        <f>+H57*1.05</f>
        <v>735378</v>
      </c>
      <c r="J57" s="359">
        <f>+H57*1.1</f>
        <v>770396.0000000001</v>
      </c>
    </row>
    <row r="58" spans="1:10" ht="13.5">
      <c r="A58" s="27"/>
      <c r="B58" s="19"/>
      <c r="C58" s="19"/>
      <c r="D58" s="19" t="s">
        <v>54</v>
      </c>
      <c r="E58" s="35">
        <v>2900</v>
      </c>
      <c r="F58" s="301">
        <f>+'Alternative Form'!G63</f>
        <v>0</v>
      </c>
      <c r="G58" s="287">
        <f>+'Alternative Form'!H63</f>
        <v>0</v>
      </c>
      <c r="H58" s="132">
        <f t="shared" si="2"/>
        <v>0</v>
      </c>
      <c r="I58" s="294">
        <f>+H58*1.05</f>
        <v>0</v>
      </c>
      <c r="J58" s="359">
        <f>+H58*1.1</f>
        <v>0</v>
      </c>
    </row>
    <row r="59" spans="1:10" ht="14.25" thickBot="1">
      <c r="A59" s="279"/>
      <c r="B59" s="264"/>
      <c r="C59" s="264"/>
      <c r="D59" s="265" t="s">
        <v>55</v>
      </c>
      <c r="E59" s="266" t="s">
        <v>14</v>
      </c>
      <c r="F59" s="268">
        <f>SUM(F54:F58)</f>
        <v>1086767</v>
      </c>
      <c r="G59" s="269">
        <f>SUM(G54:G58)</f>
        <v>0</v>
      </c>
      <c r="H59" s="270">
        <f t="shared" si="2"/>
        <v>1086767</v>
      </c>
      <c r="I59" s="361">
        <f>SUM(I54:I58)</f>
        <v>1141105.35</v>
      </c>
      <c r="J59" s="362">
        <f>SUM(J54:J58)</f>
        <v>1195443.7000000002</v>
      </c>
    </row>
    <row r="60" spans="1:10" ht="42" thickBot="1">
      <c r="A60" s="263"/>
      <c r="B60" s="235"/>
      <c r="C60" s="235"/>
      <c r="D60" s="262" t="s">
        <v>10</v>
      </c>
      <c r="E60" s="181" t="s">
        <v>11</v>
      </c>
      <c r="F60" s="182" t="str">
        <f>F12</f>
        <v>Preliminary Budget Unrestricted</v>
      </c>
      <c r="G60" s="182" t="str">
        <f>G12</f>
        <v>Preliminary  Budget Restricted</v>
      </c>
      <c r="H60" s="182" t="str">
        <f>H12</f>
        <v>Preliminary Budget Total</v>
      </c>
      <c r="I60" s="182" t="str">
        <f>I11</f>
        <v>Totals for 2023-24</v>
      </c>
      <c r="J60" s="182" t="str">
        <f>J11</f>
        <v>Totals for 2024-25</v>
      </c>
    </row>
    <row r="61" spans="1:10" ht="13.5">
      <c r="A61" s="27"/>
      <c r="B61" s="21" t="s">
        <v>26</v>
      </c>
      <c r="C61" s="19" t="s">
        <v>56</v>
      </c>
      <c r="D61" s="19"/>
      <c r="E61" s="20" t="s">
        <v>14</v>
      </c>
      <c r="F61" s="195"/>
      <c r="G61" s="127"/>
      <c r="H61" s="125"/>
      <c r="I61" s="289"/>
      <c r="J61" s="290"/>
    </row>
    <row r="62" spans="1:10" ht="13.5">
      <c r="A62" s="27"/>
      <c r="B62" s="19"/>
      <c r="C62" s="19"/>
      <c r="D62" s="38" t="s">
        <v>57</v>
      </c>
      <c r="E62" s="40" t="s">
        <v>58</v>
      </c>
      <c r="F62" s="301">
        <v>0</v>
      </c>
      <c r="G62" s="287">
        <v>0</v>
      </c>
      <c r="H62" s="163">
        <f>SUM(F62:G62)</f>
        <v>0</v>
      </c>
      <c r="I62" s="294">
        <f aca="true" t="shared" si="3" ref="I62:I70">+H62*1.05</f>
        <v>0</v>
      </c>
      <c r="J62" s="359">
        <f aca="true" t="shared" si="4" ref="J62:J70">+H62*1.1</f>
        <v>0</v>
      </c>
    </row>
    <row r="63" spans="1:10" ht="13.5">
      <c r="A63" s="27"/>
      <c r="B63" s="19"/>
      <c r="C63" s="19"/>
      <c r="D63" s="38" t="s">
        <v>59</v>
      </c>
      <c r="E63" s="40" t="s">
        <v>60</v>
      </c>
      <c r="F63" s="301">
        <v>0</v>
      </c>
      <c r="G63" s="287">
        <v>0</v>
      </c>
      <c r="H63" s="120">
        <f aca="true" t="shared" si="5" ref="H63:H70">SUM(F63:G63)</f>
        <v>0</v>
      </c>
      <c r="I63" s="294">
        <f t="shared" si="3"/>
        <v>0</v>
      </c>
      <c r="J63" s="359">
        <f t="shared" si="4"/>
        <v>0</v>
      </c>
    </row>
    <row r="64" spans="1:10" ht="13.5">
      <c r="A64" s="27"/>
      <c r="B64" s="19"/>
      <c r="C64" s="19"/>
      <c r="D64" s="38" t="s">
        <v>61</v>
      </c>
      <c r="E64" s="40" t="s">
        <v>62</v>
      </c>
      <c r="F64" s="114">
        <f>+'Alternative Form'!G71</f>
        <v>299011.5</v>
      </c>
      <c r="G64" s="301">
        <f>+'Alternative Form'!H71</f>
        <v>15737.5</v>
      </c>
      <c r="H64" s="120">
        <f>SUM(F64:G64)</f>
        <v>314749</v>
      </c>
      <c r="I64" s="294">
        <f t="shared" si="3"/>
        <v>330486.45</v>
      </c>
      <c r="J64" s="359">
        <f t="shared" si="4"/>
        <v>346223.9</v>
      </c>
    </row>
    <row r="65" spans="1:10" ht="13.5">
      <c r="A65" s="27"/>
      <c r="B65" s="19"/>
      <c r="C65" s="19"/>
      <c r="D65" s="19" t="s">
        <v>63</v>
      </c>
      <c r="E65" s="40" t="s">
        <v>64</v>
      </c>
      <c r="F65" s="114">
        <f>+'Alternative Form'!G72</f>
        <v>466961.1</v>
      </c>
      <c r="G65" s="301">
        <f>+'Alternative Form'!H72</f>
        <v>24576.9</v>
      </c>
      <c r="H65" s="120">
        <f>SUM(F65:G65)</f>
        <v>491538</v>
      </c>
      <c r="I65" s="294">
        <f t="shared" si="3"/>
        <v>516114.9</v>
      </c>
      <c r="J65" s="359">
        <f t="shared" si="4"/>
        <v>540691.8</v>
      </c>
    </row>
    <row r="66" spans="1:10" ht="13.5">
      <c r="A66" s="27"/>
      <c r="B66" s="19"/>
      <c r="C66" s="19"/>
      <c r="D66" s="19" t="s">
        <v>65</v>
      </c>
      <c r="E66" s="23" t="s">
        <v>66</v>
      </c>
      <c r="F66" s="114">
        <f>+'Alternative Form'!G73</f>
        <v>23150.55</v>
      </c>
      <c r="G66" s="301">
        <f>+'Alternative Form'!H73</f>
        <v>1218.45</v>
      </c>
      <c r="H66" s="120">
        <f t="shared" si="5"/>
        <v>24369</v>
      </c>
      <c r="I66" s="294">
        <f t="shared" si="3"/>
        <v>25587.45</v>
      </c>
      <c r="J66" s="359">
        <f t="shared" si="4"/>
        <v>26805.9</v>
      </c>
    </row>
    <row r="67" spans="1:10" ht="13.5">
      <c r="A67" s="27"/>
      <c r="B67" s="19"/>
      <c r="C67" s="19"/>
      <c r="D67" s="19" t="s">
        <v>67</v>
      </c>
      <c r="E67" s="40" t="s">
        <v>68</v>
      </c>
      <c r="F67" s="114">
        <f>+'Alternative Form'!G74</f>
        <v>57583.3</v>
      </c>
      <c r="G67" s="301">
        <f>+'Alternative Form'!H74</f>
        <v>3030.7000000000003</v>
      </c>
      <c r="H67" s="120">
        <f t="shared" si="5"/>
        <v>60614</v>
      </c>
      <c r="I67" s="294">
        <f t="shared" si="3"/>
        <v>63644.700000000004</v>
      </c>
      <c r="J67" s="359">
        <f t="shared" si="4"/>
        <v>66675.40000000001</v>
      </c>
    </row>
    <row r="68" spans="1:10" ht="13.5">
      <c r="A68" s="27"/>
      <c r="B68" s="19"/>
      <c r="C68" s="19"/>
      <c r="D68" s="19" t="s">
        <v>69</v>
      </c>
      <c r="E68" s="40" t="s">
        <v>70</v>
      </c>
      <c r="F68" s="114">
        <f>+'Alternative Form'!G75</f>
        <v>0</v>
      </c>
      <c r="G68" s="301">
        <f>+'Alternative Form'!H75</f>
        <v>0</v>
      </c>
      <c r="H68" s="120">
        <f t="shared" si="5"/>
        <v>0</v>
      </c>
      <c r="I68" s="294">
        <f t="shared" si="3"/>
        <v>0</v>
      </c>
      <c r="J68" s="359">
        <f t="shared" si="4"/>
        <v>0</v>
      </c>
    </row>
    <row r="69" spans="1:10" ht="13.5">
      <c r="A69" s="27"/>
      <c r="B69" s="19"/>
      <c r="C69" s="19"/>
      <c r="D69" s="19" t="s">
        <v>71</v>
      </c>
      <c r="E69" s="41" t="s">
        <v>72</v>
      </c>
      <c r="F69" s="114">
        <f>+'Alternative Form'!G76</f>
        <v>0</v>
      </c>
      <c r="G69" s="301">
        <f>+'Alternative Form'!H76</f>
        <v>0</v>
      </c>
      <c r="H69" s="120">
        <f t="shared" si="5"/>
        <v>0</v>
      </c>
      <c r="I69" s="294">
        <f t="shared" si="3"/>
        <v>0</v>
      </c>
      <c r="J69" s="359">
        <f t="shared" si="4"/>
        <v>0</v>
      </c>
    </row>
    <row r="70" spans="1:10" ht="13.5">
      <c r="A70" s="27"/>
      <c r="B70" s="19"/>
      <c r="C70" s="19"/>
      <c r="D70" s="19" t="s">
        <v>73</v>
      </c>
      <c r="E70" s="41" t="s">
        <v>74</v>
      </c>
      <c r="F70" s="114">
        <f>+'Alternative Form'!G77</f>
        <v>142542.75</v>
      </c>
      <c r="G70" s="301">
        <f>+'Alternative Form'!H77</f>
        <v>7502.25</v>
      </c>
      <c r="H70" s="132">
        <f t="shared" si="5"/>
        <v>150045</v>
      </c>
      <c r="I70" s="294">
        <f t="shared" si="3"/>
        <v>157547.25</v>
      </c>
      <c r="J70" s="359">
        <f t="shared" si="4"/>
        <v>165049.5</v>
      </c>
    </row>
    <row r="71" spans="1:10" ht="13.5">
      <c r="A71" s="27"/>
      <c r="B71" s="19"/>
      <c r="C71" s="19"/>
      <c r="D71" s="221" t="s">
        <v>75</v>
      </c>
      <c r="E71" s="222" t="s">
        <v>14</v>
      </c>
      <c r="F71" s="194">
        <f>SUM(F62:F70)</f>
        <v>989249.2000000001</v>
      </c>
      <c r="G71" s="156">
        <f>SUM(G62:G70)</f>
        <v>52065.799999999996</v>
      </c>
      <c r="H71" s="157">
        <f>SUM(F71:G71)</f>
        <v>1041315.0000000001</v>
      </c>
      <c r="I71" s="296">
        <f>SUM(I62:I70)</f>
        <v>1093380.75</v>
      </c>
      <c r="J71" s="297">
        <f>SUM(J62:J70)</f>
        <v>1145446.5</v>
      </c>
    </row>
    <row r="72" spans="1:10" ht="13.5">
      <c r="A72" s="27"/>
      <c r="B72" s="19"/>
      <c r="C72" s="19"/>
      <c r="D72" s="19"/>
      <c r="E72" s="20" t="s">
        <v>14</v>
      </c>
      <c r="F72" s="195"/>
      <c r="G72" s="127"/>
      <c r="H72" s="128"/>
      <c r="I72" s="291"/>
      <c r="J72" s="292"/>
    </row>
    <row r="73" spans="1:10" ht="13.5">
      <c r="A73" s="27"/>
      <c r="B73" s="42" t="s">
        <v>33</v>
      </c>
      <c r="C73" s="25" t="s">
        <v>76</v>
      </c>
      <c r="D73" s="25"/>
      <c r="E73" s="20" t="s">
        <v>14</v>
      </c>
      <c r="F73" s="196"/>
      <c r="G73" s="129"/>
      <c r="H73" s="125"/>
      <c r="I73" s="289"/>
      <c r="J73" s="290"/>
    </row>
    <row r="74" spans="1:10" ht="13.5">
      <c r="A74" s="27"/>
      <c r="B74" s="42"/>
      <c r="C74" s="25"/>
      <c r="D74" s="25" t="s">
        <v>77</v>
      </c>
      <c r="E74" s="34">
        <v>4100</v>
      </c>
      <c r="F74" s="301">
        <f>+'Alternative Form'!G81</f>
        <v>285869</v>
      </c>
      <c r="G74" s="301">
        <f>+'Alternative Form'!H81</f>
        <v>0</v>
      </c>
      <c r="H74" s="120">
        <f aca="true" t="shared" si="6" ref="H74:H79">SUM(F74:G74)</f>
        <v>285869</v>
      </c>
      <c r="I74" s="294">
        <f aca="true" t="shared" si="7" ref="I74:J78">+H74*1.05</f>
        <v>300162.45</v>
      </c>
      <c r="J74" s="359">
        <f>+I74*1.05</f>
        <v>315170.5725</v>
      </c>
    </row>
    <row r="75" spans="1:10" ht="13.5">
      <c r="A75" s="27"/>
      <c r="B75" s="42"/>
      <c r="C75" s="25"/>
      <c r="D75" s="19" t="s">
        <v>78</v>
      </c>
      <c r="E75" s="28">
        <v>4200</v>
      </c>
      <c r="F75" s="301">
        <f>+'Alternative Form'!G82</f>
        <v>246091</v>
      </c>
      <c r="G75" s="301">
        <f>+'Alternative Form'!H82</f>
        <v>0</v>
      </c>
      <c r="H75" s="120">
        <f t="shared" si="6"/>
        <v>246091</v>
      </c>
      <c r="I75" s="294">
        <f t="shared" si="7"/>
        <v>258395.55000000002</v>
      </c>
      <c r="J75" s="359">
        <f t="shared" si="7"/>
        <v>271315.3275</v>
      </c>
    </row>
    <row r="76" spans="1:10" ht="13.5">
      <c r="A76" s="27"/>
      <c r="B76" s="42"/>
      <c r="C76" s="25"/>
      <c r="D76" s="25" t="s">
        <v>79</v>
      </c>
      <c r="E76" s="34">
        <v>4300</v>
      </c>
      <c r="F76" s="301">
        <f>+'Alternative Form'!G83</f>
        <v>103589</v>
      </c>
      <c r="G76" s="301">
        <f>+'Alternative Form'!H83</f>
        <v>0</v>
      </c>
      <c r="H76" s="120">
        <f t="shared" si="6"/>
        <v>103589</v>
      </c>
      <c r="I76" s="294">
        <f t="shared" si="7"/>
        <v>108768.45000000001</v>
      </c>
      <c r="J76" s="359">
        <f t="shared" si="7"/>
        <v>114206.87250000001</v>
      </c>
    </row>
    <row r="77" spans="1:10" ht="13.5">
      <c r="A77" s="27"/>
      <c r="B77" s="42"/>
      <c r="C77" s="25"/>
      <c r="D77" s="25" t="s">
        <v>80</v>
      </c>
      <c r="E77" s="35">
        <v>4400</v>
      </c>
      <c r="F77" s="301">
        <f>+'Alternative Form'!G84</f>
        <v>128400</v>
      </c>
      <c r="G77" s="301">
        <f>+'Alternative Form'!H84</f>
        <v>0</v>
      </c>
      <c r="H77" s="120">
        <f t="shared" si="6"/>
        <v>128400</v>
      </c>
      <c r="I77" s="294">
        <f t="shared" si="7"/>
        <v>134820</v>
      </c>
      <c r="J77" s="359">
        <f t="shared" si="7"/>
        <v>141561</v>
      </c>
    </row>
    <row r="78" spans="1:10" ht="13.5">
      <c r="A78" s="27"/>
      <c r="B78" s="42"/>
      <c r="C78" s="25"/>
      <c r="D78" s="25" t="s">
        <v>81</v>
      </c>
      <c r="E78" s="35">
        <v>4700</v>
      </c>
      <c r="F78" s="301">
        <f>+'Alternative Form'!G85</f>
        <v>0</v>
      </c>
      <c r="G78" s="301">
        <f>+'Alternative Form'!H85</f>
        <v>0</v>
      </c>
      <c r="H78" s="132">
        <f t="shared" si="6"/>
        <v>0</v>
      </c>
      <c r="I78" s="294">
        <f t="shared" si="7"/>
        <v>0</v>
      </c>
      <c r="J78" s="359">
        <f t="shared" si="7"/>
        <v>0</v>
      </c>
    </row>
    <row r="79" spans="1:10" ht="13.5">
      <c r="A79" s="27"/>
      <c r="B79" s="42"/>
      <c r="C79" s="25"/>
      <c r="D79" s="225" t="s">
        <v>82</v>
      </c>
      <c r="E79" s="222" t="s">
        <v>14</v>
      </c>
      <c r="F79" s="194">
        <f>SUM(F74:F78)</f>
        <v>763949</v>
      </c>
      <c r="G79" s="156">
        <f>SUM(G74:G78)</f>
        <v>0</v>
      </c>
      <c r="H79" s="157">
        <f t="shared" si="6"/>
        <v>763949</v>
      </c>
      <c r="I79" s="296">
        <f>SUM(I74:I78)</f>
        <v>802146.45</v>
      </c>
      <c r="J79" s="297">
        <f>SUM(J74:J78)</f>
        <v>842253.7725000001</v>
      </c>
    </row>
    <row r="80" spans="1:10" ht="13.5">
      <c r="A80" s="27"/>
      <c r="B80" s="21"/>
      <c r="C80" s="19"/>
      <c r="D80" s="19"/>
      <c r="E80" s="20" t="s">
        <v>14</v>
      </c>
      <c r="F80" s="196"/>
      <c r="G80" s="129"/>
      <c r="H80" s="125"/>
      <c r="I80" s="291"/>
      <c r="J80" s="292"/>
    </row>
    <row r="81" spans="1:10" ht="13.5">
      <c r="A81" s="27"/>
      <c r="B81" s="21" t="s">
        <v>39</v>
      </c>
      <c r="C81" s="19" t="s">
        <v>83</v>
      </c>
      <c r="D81" s="19"/>
      <c r="E81" s="20" t="s">
        <v>14</v>
      </c>
      <c r="F81" s="196"/>
      <c r="G81" s="129"/>
      <c r="H81" s="125"/>
      <c r="I81" s="289"/>
      <c r="J81" s="290"/>
    </row>
    <row r="82" spans="1:10" ht="13.5">
      <c r="A82" s="27"/>
      <c r="B82" s="21"/>
      <c r="C82" s="19"/>
      <c r="D82" s="19" t="s">
        <v>192</v>
      </c>
      <c r="E82" s="28">
        <v>5100</v>
      </c>
      <c r="F82" s="301">
        <f>+'Alternative Form'!G89</f>
        <v>0</v>
      </c>
      <c r="G82" s="301">
        <f>+'Alternative Form'!H89</f>
        <v>0</v>
      </c>
      <c r="H82" s="166">
        <f>SUM(F82+G82)</f>
        <v>0</v>
      </c>
      <c r="I82" s="294">
        <f aca="true" t="shared" si="8" ref="I82:J89">+H82*1.05</f>
        <v>0</v>
      </c>
      <c r="J82" s="359">
        <f t="shared" si="8"/>
        <v>0</v>
      </c>
    </row>
    <row r="83" spans="1:10" ht="13.5">
      <c r="A83" s="27"/>
      <c r="B83" s="21"/>
      <c r="C83" s="19"/>
      <c r="D83" s="19" t="s">
        <v>84</v>
      </c>
      <c r="E83" s="28">
        <v>5200</v>
      </c>
      <c r="F83" s="301">
        <f>+'Alternative Form'!G90</f>
        <v>87537</v>
      </c>
      <c r="G83" s="301">
        <f>+'Alternative Form'!H90</f>
        <v>0</v>
      </c>
      <c r="H83" s="163">
        <f>SUM(F83:G83)</f>
        <v>87537</v>
      </c>
      <c r="I83" s="294">
        <f t="shared" si="8"/>
        <v>91913.85</v>
      </c>
      <c r="J83" s="359">
        <f t="shared" si="8"/>
        <v>96509.54250000001</v>
      </c>
    </row>
    <row r="84" spans="1:10" ht="13.5">
      <c r="A84" s="27"/>
      <c r="B84" s="21"/>
      <c r="C84" s="19"/>
      <c r="D84" s="19" t="s">
        <v>85</v>
      </c>
      <c r="E84" s="28">
        <v>5300</v>
      </c>
      <c r="F84" s="301">
        <f>+'Alternative Form'!G91</f>
        <v>8400</v>
      </c>
      <c r="G84" s="301">
        <f>+'Alternative Form'!H91</f>
        <v>0</v>
      </c>
      <c r="H84" s="163">
        <f aca="true" t="shared" si="9" ref="H84:H89">SUM(F84:G84)</f>
        <v>8400</v>
      </c>
      <c r="I84" s="294">
        <f t="shared" si="8"/>
        <v>8820</v>
      </c>
      <c r="J84" s="359">
        <f t="shared" si="8"/>
        <v>9261</v>
      </c>
    </row>
    <row r="85" spans="1:10" ht="13.5">
      <c r="A85" s="27"/>
      <c r="B85" s="21"/>
      <c r="C85" s="19"/>
      <c r="D85" s="19" t="s">
        <v>86</v>
      </c>
      <c r="E85" s="40" t="s">
        <v>87</v>
      </c>
      <c r="F85" s="301">
        <f>+'Alternative Form'!G92</f>
        <v>45600</v>
      </c>
      <c r="G85" s="301">
        <f>+'Alternative Form'!H92</f>
        <v>0</v>
      </c>
      <c r="H85" s="163">
        <f t="shared" si="9"/>
        <v>45600</v>
      </c>
      <c r="I85" s="294">
        <f t="shared" si="8"/>
        <v>47880</v>
      </c>
      <c r="J85" s="359">
        <f t="shared" si="8"/>
        <v>50274</v>
      </c>
    </row>
    <row r="86" spans="1:10" ht="13.5">
      <c r="A86" s="27"/>
      <c r="B86" s="21"/>
      <c r="C86" s="19"/>
      <c r="D86" s="19" t="s">
        <v>88</v>
      </c>
      <c r="E86" s="34">
        <v>5500</v>
      </c>
      <c r="F86" s="301">
        <f>+'Alternative Form'!G93</f>
        <v>16950</v>
      </c>
      <c r="G86" s="301">
        <f>+'Alternative Form'!H93</f>
        <v>0</v>
      </c>
      <c r="H86" s="163">
        <f t="shared" si="9"/>
        <v>16950</v>
      </c>
      <c r="I86" s="294">
        <f t="shared" si="8"/>
        <v>17797.5</v>
      </c>
      <c r="J86" s="359">
        <f t="shared" si="8"/>
        <v>18687.375</v>
      </c>
    </row>
    <row r="87" spans="1:10" ht="13.5">
      <c r="A87" s="27"/>
      <c r="B87" s="21"/>
      <c r="C87" s="19"/>
      <c r="D87" s="19" t="s">
        <v>89</v>
      </c>
      <c r="E87" s="34">
        <v>5600</v>
      </c>
      <c r="F87" s="301">
        <f>+'Alternative Form'!G94</f>
        <v>168600</v>
      </c>
      <c r="G87" s="301">
        <f>+'Alternative Form'!H94</f>
        <v>0</v>
      </c>
      <c r="H87" s="163">
        <f t="shared" si="9"/>
        <v>168600</v>
      </c>
      <c r="I87" s="294">
        <f t="shared" si="8"/>
        <v>177030</v>
      </c>
      <c r="J87" s="359">
        <f t="shared" si="8"/>
        <v>185881.5</v>
      </c>
    </row>
    <row r="88" spans="1:10" ht="13.5">
      <c r="A88" s="27"/>
      <c r="B88" s="19"/>
      <c r="C88" s="19"/>
      <c r="D88" s="19" t="s">
        <v>90</v>
      </c>
      <c r="E88" s="35">
        <v>5800</v>
      </c>
      <c r="F88" s="301">
        <f>+'Alternative Form'!G95</f>
        <v>612218</v>
      </c>
      <c r="G88" s="301">
        <f>+'Alternative Form'!H95</f>
        <v>0</v>
      </c>
      <c r="H88" s="163">
        <f t="shared" si="9"/>
        <v>612218</v>
      </c>
      <c r="I88" s="294">
        <f t="shared" si="8"/>
        <v>642828.9</v>
      </c>
      <c r="J88" s="359">
        <f t="shared" si="8"/>
        <v>674970.3450000001</v>
      </c>
    </row>
    <row r="89" spans="1:10" ht="13.5">
      <c r="A89" s="27"/>
      <c r="B89" s="19"/>
      <c r="C89" s="19"/>
      <c r="D89" s="19" t="s">
        <v>91</v>
      </c>
      <c r="E89" s="35">
        <v>5900</v>
      </c>
      <c r="F89" s="301">
        <f>+'Alternative Form'!G96</f>
        <v>78900</v>
      </c>
      <c r="G89" s="301">
        <f>+'Alternative Form'!H96</f>
        <v>0</v>
      </c>
      <c r="H89" s="132">
        <f t="shared" si="9"/>
        <v>78900</v>
      </c>
      <c r="I89" s="294">
        <f t="shared" si="8"/>
        <v>82845</v>
      </c>
      <c r="J89" s="359">
        <f t="shared" si="8"/>
        <v>86987.25</v>
      </c>
    </row>
    <row r="90" spans="1:10" ht="13.5">
      <c r="A90" s="27"/>
      <c r="B90" s="19"/>
      <c r="C90" s="19"/>
      <c r="D90" s="221" t="s">
        <v>92</v>
      </c>
      <c r="E90" s="222" t="s">
        <v>14</v>
      </c>
      <c r="F90" s="194">
        <f>SUM(F82:F89)</f>
        <v>1018205</v>
      </c>
      <c r="G90" s="156">
        <f>SUM(G82:G89)</f>
        <v>0</v>
      </c>
      <c r="H90" s="157">
        <f>SUM(F90:G90)</f>
        <v>1018205</v>
      </c>
      <c r="I90" s="296">
        <f>SUM(I82:I89)</f>
        <v>1069115.25</v>
      </c>
      <c r="J90" s="297">
        <f>SUM(J82:J89)</f>
        <v>1122571.0125000002</v>
      </c>
    </row>
    <row r="91" spans="1:10" ht="13.5">
      <c r="A91" s="27"/>
      <c r="B91" s="19"/>
      <c r="C91" s="19" t="s">
        <v>14</v>
      </c>
      <c r="D91" s="19" t="s">
        <v>93</v>
      </c>
      <c r="E91" s="20" t="s">
        <v>14</v>
      </c>
      <c r="F91" s="196"/>
      <c r="G91" s="129"/>
      <c r="H91" s="125"/>
      <c r="I91" s="457"/>
      <c r="J91" s="460"/>
    </row>
    <row r="92" spans="1:10" ht="13.5">
      <c r="A92" s="27"/>
      <c r="B92" s="21" t="s">
        <v>94</v>
      </c>
      <c r="C92" s="19" t="s">
        <v>95</v>
      </c>
      <c r="D92" s="19"/>
      <c r="E92" s="20" t="s">
        <v>14</v>
      </c>
      <c r="F92" s="196"/>
      <c r="G92" s="129"/>
      <c r="H92" s="125"/>
      <c r="I92" s="458"/>
      <c r="J92" s="461"/>
    </row>
    <row r="93" spans="1:10" ht="13.5">
      <c r="A93" s="27"/>
      <c r="B93" s="21"/>
      <c r="C93" s="19"/>
      <c r="D93" s="43" t="s">
        <v>96</v>
      </c>
      <c r="E93" s="20"/>
      <c r="F93" s="196"/>
      <c r="G93" s="129"/>
      <c r="H93" s="125"/>
      <c r="I93" s="458"/>
      <c r="J93" s="461"/>
    </row>
    <row r="94" spans="1:10" ht="13.5">
      <c r="A94" s="27"/>
      <c r="B94" s="21"/>
      <c r="C94" s="19"/>
      <c r="D94" s="43" t="s">
        <v>97</v>
      </c>
      <c r="E94" s="20"/>
      <c r="F94" s="196"/>
      <c r="G94" s="129"/>
      <c r="H94" s="125"/>
      <c r="I94" s="459"/>
      <c r="J94" s="462"/>
    </row>
    <row r="95" spans="1:10" ht="13.5">
      <c r="A95" s="27"/>
      <c r="B95" s="21"/>
      <c r="C95" s="19"/>
      <c r="D95" s="29" t="s">
        <v>98</v>
      </c>
      <c r="E95" s="30" t="s">
        <v>99</v>
      </c>
      <c r="F95" s="301">
        <f>+'Alternative Form'!G102</f>
        <v>0</v>
      </c>
      <c r="G95" s="301">
        <f>+'Alternative Form'!H102</f>
        <v>0</v>
      </c>
      <c r="H95" s="163">
        <f>SUM(F95+G95)</f>
        <v>0</v>
      </c>
      <c r="I95" s="294">
        <v>0</v>
      </c>
      <c r="J95" s="359">
        <v>0</v>
      </c>
    </row>
    <row r="96" spans="1:10" ht="13.5">
      <c r="A96" s="27"/>
      <c r="B96" s="21"/>
      <c r="C96" s="19"/>
      <c r="D96" s="19" t="s">
        <v>100</v>
      </c>
      <c r="E96" s="28">
        <v>6200</v>
      </c>
      <c r="F96" s="301">
        <f>+'Alternative Form'!G103</f>
        <v>0</v>
      </c>
      <c r="G96" s="301">
        <f>+'Alternative Form'!H103</f>
        <v>0</v>
      </c>
      <c r="H96" s="163">
        <f aca="true" t="shared" si="10" ref="H96:H101">SUM(F96+G96)</f>
        <v>0</v>
      </c>
      <c r="I96" s="294">
        <v>0</v>
      </c>
      <c r="J96" s="359">
        <v>0</v>
      </c>
    </row>
    <row r="97" spans="1:10" ht="13.5">
      <c r="A97" s="27"/>
      <c r="B97" s="21"/>
      <c r="C97" s="19"/>
      <c r="D97" s="19" t="s">
        <v>101</v>
      </c>
      <c r="E97" s="26" t="s">
        <v>14</v>
      </c>
      <c r="F97" s="301">
        <f>+'Alternative Form'!G104</f>
        <v>0</v>
      </c>
      <c r="G97" s="301">
        <f>+'Alternative Form'!H104</f>
        <v>0</v>
      </c>
      <c r="H97" s="163">
        <f t="shared" si="10"/>
        <v>0</v>
      </c>
      <c r="I97" s="294">
        <v>0</v>
      </c>
      <c r="J97" s="359">
        <v>0</v>
      </c>
    </row>
    <row r="98" spans="1:10" ht="13.5">
      <c r="A98" s="27"/>
      <c r="B98" s="21"/>
      <c r="C98" s="19"/>
      <c r="D98" s="29" t="s">
        <v>102</v>
      </c>
      <c r="E98" s="24">
        <v>6300</v>
      </c>
      <c r="F98" s="301">
        <f>+'Alternative Form'!G105</f>
        <v>0</v>
      </c>
      <c r="G98" s="301">
        <f>+'Alternative Form'!H105</f>
        <v>0</v>
      </c>
      <c r="H98" s="163">
        <f t="shared" si="10"/>
        <v>0</v>
      </c>
      <c r="I98" s="294">
        <v>0</v>
      </c>
      <c r="J98" s="359">
        <v>0</v>
      </c>
    </row>
    <row r="99" spans="1:10" ht="13.5">
      <c r="A99" s="27"/>
      <c r="B99" s="21"/>
      <c r="C99" s="19"/>
      <c r="D99" s="29" t="s">
        <v>103</v>
      </c>
      <c r="E99" s="34">
        <v>6400</v>
      </c>
      <c r="F99" s="301">
        <f>+'Alternative Form'!G106</f>
        <v>0</v>
      </c>
      <c r="G99" s="301">
        <f>+'Alternative Form'!H106</f>
        <v>0</v>
      </c>
      <c r="H99" s="163">
        <f t="shared" si="10"/>
        <v>0</v>
      </c>
      <c r="I99" s="294">
        <v>0</v>
      </c>
      <c r="J99" s="359">
        <v>0</v>
      </c>
    </row>
    <row r="100" spans="1:10" ht="13.5">
      <c r="A100" s="27"/>
      <c r="B100" s="21"/>
      <c r="C100" s="19"/>
      <c r="D100" s="29" t="s">
        <v>104</v>
      </c>
      <c r="E100" s="35">
        <v>6500</v>
      </c>
      <c r="F100" s="301">
        <f>+'Alternative Form'!G107</f>
        <v>0</v>
      </c>
      <c r="G100" s="301">
        <f>+'Alternative Form'!H107</f>
        <v>0</v>
      </c>
      <c r="H100" s="163">
        <f>SUM(F100+G100)</f>
        <v>0</v>
      </c>
      <c r="I100" s="294">
        <v>0</v>
      </c>
      <c r="J100" s="359">
        <v>0</v>
      </c>
    </row>
    <row r="101" spans="1:10" ht="13.5">
      <c r="A101" s="27"/>
      <c r="B101" s="21"/>
      <c r="C101" s="19"/>
      <c r="D101" s="29" t="s">
        <v>193</v>
      </c>
      <c r="E101" s="35">
        <v>6900</v>
      </c>
      <c r="F101" s="301">
        <f>+'Alternative Form'!G108</f>
        <v>50000</v>
      </c>
      <c r="G101" s="301">
        <f>+'Alternative Form'!H108</f>
        <v>0</v>
      </c>
      <c r="H101" s="163">
        <f t="shared" si="10"/>
        <v>50000</v>
      </c>
      <c r="I101" s="295">
        <v>50000</v>
      </c>
      <c r="J101" s="360">
        <v>50000</v>
      </c>
    </row>
    <row r="102" spans="1:10" ht="13.5">
      <c r="A102" s="27"/>
      <c r="B102" s="19"/>
      <c r="C102" s="19" t="s">
        <v>14</v>
      </c>
      <c r="D102" s="221" t="s">
        <v>105</v>
      </c>
      <c r="E102" s="222" t="s">
        <v>14</v>
      </c>
      <c r="F102" s="194">
        <f>SUM(F95,F96,F98,F99,F100,F101)</f>
        <v>50000</v>
      </c>
      <c r="G102" s="156">
        <f>SUM(G95,G96,G98,G99,G100,G101)</f>
        <v>0</v>
      </c>
      <c r="H102" s="157">
        <f>SUM(F102:G102)</f>
        <v>50000</v>
      </c>
      <c r="I102" s="296">
        <f>SUM(I95:I101)</f>
        <v>50000</v>
      </c>
      <c r="J102" s="297">
        <f>SUM(J95:J101)</f>
        <v>50000</v>
      </c>
    </row>
    <row r="103" spans="1:10" ht="13.5">
      <c r="A103" s="27"/>
      <c r="B103" s="19"/>
      <c r="C103" s="19"/>
      <c r="D103" s="19"/>
      <c r="E103" s="20" t="s">
        <v>14</v>
      </c>
      <c r="F103" s="196"/>
      <c r="G103" s="129"/>
      <c r="H103" s="125"/>
      <c r="I103" s="463"/>
      <c r="J103" s="465"/>
    </row>
    <row r="104" spans="1:10" ht="13.5">
      <c r="A104" s="27"/>
      <c r="B104" s="21" t="s">
        <v>106</v>
      </c>
      <c r="C104" s="19" t="s">
        <v>107</v>
      </c>
      <c r="D104" s="19"/>
      <c r="E104" s="20" t="s">
        <v>14</v>
      </c>
      <c r="F104" s="196"/>
      <c r="G104" s="129"/>
      <c r="H104" s="125"/>
      <c r="I104" s="464"/>
      <c r="J104" s="466"/>
    </row>
    <row r="105" spans="1:10" ht="13.5">
      <c r="A105" s="27"/>
      <c r="B105" s="18" t="s">
        <v>14</v>
      </c>
      <c r="C105" s="19"/>
      <c r="D105" s="19" t="s">
        <v>108</v>
      </c>
      <c r="E105" s="39" t="s">
        <v>109</v>
      </c>
      <c r="F105" s="198">
        <v>0</v>
      </c>
      <c r="G105" s="164">
        <v>0</v>
      </c>
      <c r="H105" s="163">
        <f aca="true" t="shared" si="11" ref="H105:H112">SUM(F105+G105)</f>
        <v>0</v>
      </c>
      <c r="I105" s="294">
        <v>0</v>
      </c>
      <c r="J105" s="359">
        <v>0</v>
      </c>
    </row>
    <row r="106" spans="1:10" ht="13.5">
      <c r="A106" s="27"/>
      <c r="B106" s="21"/>
      <c r="C106" s="19"/>
      <c r="D106" s="29" t="s">
        <v>110</v>
      </c>
      <c r="E106" s="23" t="s">
        <v>111</v>
      </c>
      <c r="F106" s="286">
        <v>0</v>
      </c>
      <c r="G106" s="165">
        <v>0</v>
      </c>
      <c r="H106" s="163">
        <f t="shared" si="11"/>
        <v>0</v>
      </c>
      <c r="I106" s="294">
        <v>0</v>
      </c>
      <c r="J106" s="359">
        <v>0</v>
      </c>
    </row>
    <row r="107" spans="1:10" ht="13.5">
      <c r="A107" s="27"/>
      <c r="B107" s="21"/>
      <c r="C107" s="19"/>
      <c r="D107" s="19" t="s">
        <v>112</v>
      </c>
      <c r="E107" s="24" t="s">
        <v>113</v>
      </c>
      <c r="F107" s="285">
        <v>0</v>
      </c>
      <c r="G107" s="149">
        <v>0</v>
      </c>
      <c r="H107" s="163">
        <f t="shared" si="11"/>
        <v>0</v>
      </c>
      <c r="I107" s="294">
        <v>0</v>
      </c>
      <c r="J107" s="359">
        <v>0</v>
      </c>
    </row>
    <row r="108" spans="1:10" ht="13.5">
      <c r="A108" s="27"/>
      <c r="B108" s="21"/>
      <c r="C108" s="19"/>
      <c r="D108" s="19" t="s">
        <v>114</v>
      </c>
      <c r="E108" s="23" t="s">
        <v>115</v>
      </c>
      <c r="F108" s="286">
        <v>0</v>
      </c>
      <c r="G108" s="165">
        <v>0</v>
      </c>
      <c r="H108" s="163">
        <f t="shared" si="11"/>
        <v>0</v>
      </c>
      <c r="I108" s="294">
        <v>0</v>
      </c>
      <c r="J108" s="359">
        <v>0</v>
      </c>
    </row>
    <row r="109" spans="1:10" ht="13.5">
      <c r="A109" s="27"/>
      <c r="B109" s="21"/>
      <c r="C109" s="19"/>
      <c r="D109" s="19" t="s">
        <v>116</v>
      </c>
      <c r="E109" s="23" t="s">
        <v>117</v>
      </c>
      <c r="F109" s="286">
        <v>0</v>
      </c>
      <c r="G109" s="165">
        <v>0</v>
      </c>
      <c r="H109" s="163">
        <f t="shared" si="11"/>
        <v>0</v>
      </c>
      <c r="I109" s="294">
        <v>0</v>
      </c>
      <c r="J109" s="359">
        <v>0</v>
      </c>
    </row>
    <row r="110" spans="1:10" ht="13.5">
      <c r="A110" s="27"/>
      <c r="B110" s="21"/>
      <c r="C110" s="19"/>
      <c r="D110" s="25" t="s">
        <v>118</v>
      </c>
      <c r="E110" s="347" t="s">
        <v>14</v>
      </c>
      <c r="F110" s="348"/>
      <c r="G110" s="349"/>
      <c r="H110" s="350"/>
      <c r="I110" s="351"/>
      <c r="J110" s="363"/>
    </row>
    <row r="111" spans="1:10" ht="13.5">
      <c r="A111" s="27"/>
      <c r="B111" s="21"/>
      <c r="C111" s="19"/>
      <c r="D111" s="29" t="s">
        <v>119</v>
      </c>
      <c r="E111" s="22">
        <v>7438</v>
      </c>
      <c r="F111" s="301">
        <v>0</v>
      </c>
      <c r="G111" s="287">
        <v>0</v>
      </c>
      <c r="H111" s="163">
        <f t="shared" si="11"/>
        <v>0</v>
      </c>
      <c r="I111" s="294">
        <v>0</v>
      </c>
      <c r="J111" s="359">
        <v>0</v>
      </c>
    </row>
    <row r="112" spans="1:10" ht="13.5">
      <c r="A112" s="27"/>
      <c r="B112" s="21"/>
      <c r="C112" s="19"/>
      <c r="D112" s="29" t="s">
        <v>120</v>
      </c>
      <c r="E112" s="26">
        <v>7439</v>
      </c>
      <c r="F112" s="205">
        <v>0</v>
      </c>
      <c r="G112" s="135">
        <v>0</v>
      </c>
      <c r="H112" s="163">
        <f t="shared" si="11"/>
        <v>0</v>
      </c>
      <c r="I112" s="295">
        <v>0</v>
      </c>
      <c r="J112" s="364">
        <v>0</v>
      </c>
    </row>
    <row r="113" spans="1:10" ht="13.5">
      <c r="A113" s="27"/>
      <c r="B113" s="21"/>
      <c r="C113" s="19"/>
      <c r="D113" s="221" t="s">
        <v>121</v>
      </c>
      <c r="E113" s="222" t="s">
        <v>14</v>
      </c>
      <c r="F113" s="194">
        <f>SUM(F105,F106,F107,F108,F109,F111,F112)</f>
        <v>0</v>
      </c>
      <c r="G113" s="156">
        <f>SUM(G105,G106,G107,G108,G109,G111,G112)</f>
        <v>0</v>
      </c>
      <c r="H113" s="157">
        <f>SUM(F113:G113)</f>
        <v>0</v>
      </c>
      <c r="I113" s="296">
        <f>SUM(I105:I112)</f>
        <v>0</v>
      </c>
      <c r="J113" s="297">
        <f>SUM(J105:J112)</f>
        <v>0</v>
      </c>
    </row>
    <row r="114" spans="1:10" ht="13.5">
      <c r="A114" s="27"/>
      <c r="B114" s="21"/>
      <c r="C114" s="19"/>
      <c r="D114" s="19"/>
      <c r="E114" s="174" t="s">
        <v>14</v>
      </c>
      <c r="F114" s="209"/>
      <c r="G114" s="137"/>
      <c r="H114" s="125"/>
      <c r="I114" s="438">
        <f>SUM(I51+I59+I71+I79+I90+I102+I113)</f>
        <v>7436684.9</v>
      </c>
      <c r="J114" s="440">
        <f>SUM(J51+J59+J71+J79+J90+J102+J113)</f>
        <v>7792887.1850000005</v>
      </c>
    </row>
    <row r="115" spans="1:10" ht="13.5">
      <c r="A115" s="27"/>
      <c r="B115" s="18" t="s">
        <v>122</v>
      </c>
      <c r="C115" s="18" t="s">
        <v>123</v>
      </c>
      <c r="D115" s="18"/>
      <c r="E115" s="110" t="s">
        <v>14</v>
      </c>
      <c r="F115" s="202">
        <f>SUM(F51,F59,F71,F79,F90,F102,F113)</f>
        <v>6880827.4</v>
      </c>
      <c r="G115" s="169">
        <f>SUM(G51,G59,G71,G79,G90,G102,G113)</f>
        <v>204110.59999999998</v>
      </c>
      <c r="H115" s="170">
        <f>SUM(F115:G115)</f>
        <v>7084938</v>
      </c>
      <c r="I115" s="439"/>
      <c r="J115" s="441"/>
    </row>
    <row r="116" spans="1:10" ht="13.5">
      <c r="A116" s="27"/>
      <c r="B116" s="21"/>
      <c r="C116" s="19"/>
      <c r="D116" s="19"/>
      <c r="E116" s="184" t="s">
        <v>14</v>
      </c>
      <c r="F116" s="208"/>
      <c r="G116" s="134"/>
      <c r="H116" s="128"/>
      <c r="I116" s="438">
        <f>I42-I114</f>
        <v>409053.0999999996</v>
      </c>
      <c r="J116" s="440">
        <f>J42-J114</f>
        <v>716270.8149999995</v>
      </c>
    </row>
    <row r="117" spans="1:10" ht="13.5">
      <c r="A117" s="17" t="s">
        <v>124</v>
      </c>
      <c r="B117" s="18" t="s">
        <v>125</v>
      </c>
      <c r="C117" s="19"/>
      <c r="D117" s="19"/>
      <c r="E117" s="184" t="s">
        <v>14</v>
      </c>
      <c r="F117" s="209"/>
      <c r="G117" s="137"/>
      <c r="H117" s="125"/>
      <c r="I117" s="449"/>
      <c r="J117" s="451"/>
    </row>
    <row r="118" spans="1:10" ht="14.25" thickBot="1">
      <c r="A118" s="103"/>
      <c r="B118" s="271" t="s">
        <v>126</v>
      </c>
      <c r="C118" s="272"/>
      <c r="D118" s="264"/>
      <c r="E118" s="305" t="s">
        <v>14</v>
      </c>
      <c r="F118" s="306">
        <f>SUM(F43-F115)</f>
        <v>43066.59999999963</v>
      </c>
      <c r="G118" s="303">
        <f>SUM(G43-G115)</f>
        <v>347370.4</v>
      </c>
      <c r="H118" s="304">
        <f>SUM(F118:G118)</f>
        <v>390436.99999999965</v>
      </c>
      <c r="I118" s="450"/>
      <c r="J118" s="452"/>
    </row>
    <row r="119" spans="1:10" ht="42" thickBot="1">
      <c r="A119" s="16"/>
      <c r="B119" s="235"/>
      <c r="C119" s="235"/>
      <c r="D119" s="262" t="s">
        <v>10</v>
      </c>
      <c r="E119" s="181" t="s">
        <v>11</v>
      </c>
      <c r="F119" s="182" t="str">
        <f>F12</f>
        <v>Preliminary Budget Unrestricted</v>
      </c>
      <c r="G119" s="182" t="str">
        <f>G12</f>
        <v>Preliminary  Budget Restricted</v>
      </c>
      <c r="H119" s="182" t="str">
        <f>H12</f>
        <v>Preliminary Budget Total</v>
      </c>
      <c r="I119" s="182" t="str">
        <f>I11</f>
        <v>Totals for 2023-24</v>
      </c>
      <c r="J119" s="182" t="str">
        <f>J11</f>
        <v>Totals for 2024-25</v>
      </c>
    </row>
    <row r="120" spans="1:10" ht="13.5">
      <c r="A120" s="17" t="s">
        <v>152</v>
      </c>
      <c r="B120" s="18" t="s">
        <v>153</v>
      </c>
      <c r="C120" s="19"/>
      <c r="D120" s="19"/>
      <c r="E120" s="106" t="s">
        <v>14</v>
      </c>
      <c r="F120" s="215"/>
      <c r="G120" s="145"/>
      <c r="H120" s="242"/>
      <c r="I120" s="453">
        <v>0</v>
      </c>
      <c r="J120" s="455">
        <v>0</v>
      </c>
    </row>
    <row r="121" spans="1:10" ht="13.5">
      <c r="A121" s="17"/>
      <c r="B121" s="18" t="s">
        <v>15</v>
      </c>
      <c r="C121" s="19" t="s">
        <v>154</v>
      </c>
      <c r="D121" s="19"/>
      <c r="E121" s="22" t="s">
        <v>155</v>
      </c>
      <c r="F121" s="215">
        <v>0</v>
      </c>
      <c r="G121" s="145">
        <v>0</v>
      </c>
      <c r="H121" s="120">
        <v>0</v>
      </c>
      <c r="I121" s="454"/>
      <c r="J121" s="456"/>
    </row>
    <row r="122" spans="1:10" ht="13.5">
      <c r="A122" s="17"/>
      <c r="B122" s="18" t="s">
        <v>18</v>
      </c>
      <c r="C122" s="25" t="s">
        <v>156</v>
      </c>
      <c r="D122" s="25"/>
      <c r="E122" s="34" t="s">
        <v>157</v>
      </c>
      <c r="F122" s="215">
        <v>0</v>
      </c>
      <c r="G122" s="145">
        <v>0</v>
      </c>
      <c r="H122" s="120">
        <v>0</v>
      </c>
      <c r="I122" s="294">
        <v>0</v>
      </c>
      <c r="J122" s="359">
        <v>0</v>
      </c>
    </row>
    <row r="123" spans="1:10" ht="13.5">
      <c r="A123" s="17"/>
      <c r="B123" s="18" t="s">
        <v>26</v>
      </c>
      <c r="C123" s="25" t="s">
        <v>158</v>
      </c>
      <c r="D123" s="107"/>
      <c r="E123" s="26"/>
      <c r="F123" s="249"/>
      <c r="G123" s="248"/>
      <c r="H123" s="248"/>
      <c r="I123" s="310"/>
      <c r="J123" s="312"/>
    </row>
    <row r="124" spans="1:10" ht="13.5">
      <c r="A124" s="17"/>
      <c r="B124" s="18"/>
      <c r="C124" s="25" t="s">
        <v>159</v>
      </c>
      <c r="D124" s="107"/>
      <c r="E124" s="20" t="s">
        <v>160</v>
      </c>
      <c r="F124" s="215">
        <v>0</v>
      </c>
      <c r="G124" s="145">
        <v>0</v>
      </c>
      <c r="H124" s="120">
        <v>0</v>
      </c>
      <c r="I124" s="295">
        <v>0</v>
      </c>
      <c r="J124" s="364">
        <v>0</v>
      </c>
    </row>
    <row r="125" spans="1:10" ht="13.5">
      <c r="A125" s="17"/>
      <c r="B125" s="18" t="s">
        <v>14</v>
      </c>
      <c r="C125" s="224"/>
      <c r="D125" s="236" t="s">
        <v>14</v>
      </c>
      <c r="E125" s="175" t="s">
        <v>14</v>
      </c>
      <c r="F125" s="237"/>
      <c r="G125" s="168"/>
      <c r="H125" s="281"/>
      <c r="I125" s="438">
        <f>SUM(I120:I124)</f>
        <v>0</v>
      </c>
      <c r="J125" s="440">
        <f>SUM(J120:J124)</f>
        <v>0</v>
      </c>
    </row>
    <row r="126" spans="1:10" ht="13.5">
      <c r="A126" s="27"/>
      <c r="B126" s="18" t="s">
        <v>33</v>
      </c>
      <c r="C126" s="224" t="s">
        <v>161</v>
      </c>
      <c r="D126" s="239"/>
      <c r="E126" s="220" t="s">
        <v>14</v>
      </c>
      <c r="F126" s="202">
        <f>SUM(+F121-F122+F124)</f>
        <v>0</v>
      </c>
      <c r="G126" s="169">
        <f>SUM(+G121-G122+G124)</f>
        <v>0</v>
      </c>
      <c r="H126" s="170">
        <f>SUM(F126:G126)</f>
        <v>0</v>
      </c>
      <c r="I126" s="439"/>
      <c r="J126" s="441"/>
    </row>
    <row r="127" spans="1:10" ht="13.5">
      <c r="A127" s="27"/>
      <c r="B127" s="19"/>
      <c r="C127" s="19"/>
      <c r="D127" s="19"/>
      <c r="E127" s="20" t="s">
        <v>14</v>
      </c>
      <c r="F127" s="208"/>
      <c r="G127" s="134"/>
      <c r="H127" s="128"/>
      <c r="I127" s="438">
        <f>SUM(I116+I125)</f>
        <v>409053.0999999996</v>
      </c>
      <c r="J127" s="440">
        <f>SUM(J116+J125)</f>
        <v>716270.8149999995</v>
      </c>
    </row>
    <row r="128" spans="1:10" ht="13.5">
      <c r="A128" s="17" t="s">
        <v>162</v>
      </c>
      <c r="B128" s="18" t="s">
        <v>163</v>
      </c>
      <c r="C128" s="19"/>
      <c r="D128" s="19"/>
      <c r="E128" s="20" t="s">
        <v>14</v>
      </c>
      <c r="F128" s="313">
        <f>SUM(F118,F126)</f>
        <v>43066.59999999963</v>
      </c>
      <c r="G128" s="314">
        <f>SUM(G118,G126)</f>
        <v>347370.4</v>
      </c>
      <c r="H128" s="315">
        <f>SUM(H118,H126)</f>
        <v>390436.99999999965</v>
      </c>
      <c r="I128" s="439"/>
      <c r="J128" s="441"/>
    </row>
    <row r="129" spans="1:10" ht="13.5">
      <c r="A129" s="27"/>
      <c r="B129" s="19" t="s">
        <v>14</v>
      </c>
      <c r="C129" s="19"/>
      <c r="D129" s="219"/>
      <c r="E129" s="174" t="s">
        <v>14</v>
      </c>
      <c r="F129" s="215"/>
      <c r="G129" s="145"/>
      <c r="H129" s="128"/>
      <c r="I129" s="442">
        <f>H135</f>
        <v>8673575</v>
      </c>
      <c r="J129" s="445">
        <f>I135</f>
        <v>9082628.1</v>
      </c>
    </row>
    <row r="130" spans="1:10" ht="13.5">
      <c r="A130" s="17" t="s">
        <v>164</v>
      </c>
      <c r="B130" s="18" t="s">
        <v>165</v>
      </c>
      <c r="C130" s="19"/>
      <c r="D130" s="19"/>
      <c r="E130" s="20" t="s">
        <v>14</v>
      </c>
      <c r="F130" s="215"/>
      <c r="G130" s="145"/>
      <c r="H130" s="125"/>
      <c r="I130" s="443"/>
      <c r="J130" s="446"/>
    </row>
    <row r="131" spans="1:10" ht="13.5">
      <c r="A131" s="17"/>
      <c r="B131" s="18" t="s">
        <v>15</v>
      </c>
      <c r="C131" s="19" t="s">
        <v>166</v>
      </c>
      <c r="D131" s="19"/>
      <c r="E131" s="20"/>
      <c r="F131" s="215"/>
      <c r="G131" s="145">
        <v>0</v>
      </c>
      <c r="H131" s="125"/>
      <c r="I131" s="443"/>
      <c r="J131" s="446"/>
    </row>
    <row r="132" spans="1:10" ht="13.5">
      <c r="A132" s="27"/>
      <c r="B132" s="18"/>
      <c r="C132" s="19" t="s">
        <v>167</v>
      </c>
      <c r="D132" s="19" t="s">
        <v>168</v>
      </c>
      <c r="E132" s="30">
        <v>9791</v>
      </c>
      <c r="F132" s="215">
        <f>+'Alternative Form'!G139</f>
        <v>8283138</v>
      </c>
      <c r="G132" s="145">
        <v>0</v>
      </c>
      <c r="H132" s="120">
        <f>SUM(F132:G132)</f>
        <v>8283138</v>
      </c>
      <c r="I132" s="444"/>
      <c r="J132" s="447"/>
    </row>
    <row r="133" spans="1:10" ht="13.5">
      <c r="A133" s="27" t="s">
        <v>14</v>
      </c>
      <c r="B133" s="19"/>
      <c r="C133" s="19" t="s">
        <v>169</v>
      </c>
      <c r="D133" s="29" t="s">
        <v>170</v>
      </c>
      <c r="E133" s="108" t="s">
        <v>171</v>
      </c>
      <c r="F133" s="215">
        <v>0</v>
      </c>
      <c r="G133" s="145">
        <v>0</v>
      </c>
      <c r="H133" s="132">
        <f>SUM(F133:G133)</f>
        <v>0</v>
      </c>
      <c r="I133" s="316">
        <v>0</v>
      </c>
      <c r="J133" s="317">
        <v>0</v>
      </c>
    </row>
    <row r="134" spans="1:10" ht="13.5">
      <c r="A134" s="36"/>
      <c r="B134" s="15"/>
      <c r="C134" s="15" t="s">
        <v>172</v>
      </c>
      <c r="D134" s="15" t="s">
        <v>173</v>
      </c>
      <c r="E134" s="26" t="s">
        <v>14</v>
      </c>
      <c r="F134" s="204">
        <f>+F132</f>
        <v>8283138</v>
      </c>
      <c r="G134" s="133">
        <f>SUM(G132,G133)</f>
        <v>0</v>
      </c>
      <c r="H134" s="245">
        <f>SUM(F134:G134)</f>
        <v>8283138</v>
      </c>
      <c r="I134" s="311">
        <f>SUM(I129+I133)</f>
        <v>8673575</v>
      </c>
      <c r="J134" s="366">
        <f>SUM(J129+J133)</f>
        <v>9082628.1</v>
      </c>
    </row>
    <row r="135" spans="1:10" ht="13.5">
      <c r="A135" s="36"/>
      <c r="B135" s="37" t="s">
        <v>18</v>
      </c>
      <c r="C135" s="109" t="s">
        <v>191</v>
      </c>
      <c r="D135" s="109"/>
      <c r="E135" s="110" t="s">
        <v>14</v>
      </c>
      <c r="F135" s="213">
        <f>SUM(F128,F134)</f>
        <v>8326204.6</v>
      </c>
      <c r="G135" s="143">
        <f>SUM(G128,G134)</f>
        <v>347370.4</v>
      </c>
      <c r="H135" s="246">
        <f>SUM(F135:G135)</f>
        <v>8673575</v>
      </c>
      <c r="I135" s="318">
        <f>SUM(I127+I134)</f>
        <v>9082628.1</v>
      </c>
      <c r="J135" s="367">
        <f>SUM(J127+J134)</f>
        <v>9798898.915</v>
      </c>
    </row>
    <row r="136" spans="1:10" ht="13.5">
      <c r="A136" s="36"/>
      <c r="B136" s="15"/>
      <c r="C136" s="15" t="s">
        <v>194</v>
      </c>
      <c r="D136" s="15"/>
      <c r="E136" s="20" t="s">
        <v>14</v>
      </c>
      <c r="F136" s="214"/>
      <c r="G136" s="144"/>
      <c r="H136" s="125"/>
      <c r="I136" s="308"/>
      <c r="J136" s="309"/>
    </row>
    <row r="137" spans="1:10" ht="13.5">
      <c r="A137" s="36"/>
      <c r="B137" s="15"/>
      <c r="C137" s="15"/>
      <c r="D137" s="15" t="s">
        <v>174</v>
      </c>
      <c r="E137" s="30">
        <v>9711</v>
      </c>
      <c r="F137" s="215">
        <v>0</v>
      </c>
      <c r="G137" s="145">
        <v>0</v>
      </c>
      <c r="H137" s="120">
        <f aca="true" t="shared" si="12" ref="H137:H143">SUM(F137:G137)</f>
        <v>0</v>
      </c>
      <c r="I137" s="294">
        <v>0</v>
      </c>
      <c r="J137" s="359">
        <v>0</v>
      </c>
    </row>
    <row r="138" spans="1:10" ht="13.5">
      <c r="A138" s="36"/>
      <c r="B138" s="15"/>
      <c r="C138" s="15"/>
      <c r="D138" s="15" t="s">
        <v>175</v>
      </c>
      <c r="E138" s="34">
        <v>9712</v>
      </c>
      <c r="F138" s="216">
        <v>0</v>
      </c>
      <c r="G138" s="145">
        <v>0</v>
      </c>
      <c r="H138" s="120">
        <f t="shared" si="12"/>
        <v>0</v>
      </c>
      <c r="I138" s="294">
        <v>0</v>
      </c>
      <c r="J138" s="359">
        <v>0</v>
      </c>
    </row>
    <row r="139" spans="1:10" ht="13.5">
      <c r="A139" s="36"/>
      <c r="B139" s="15"/>
      <c r="C139" s="15"/>
      <c r="D139" s="15" t="s">
        <v>176</v>
      </c>
      <c r="E139" s="34">
        <v>9713</v>
      </c>
      <c r="F139" s="216">
        <v>0</v>
      </c>
      <c r="G139" s="145">
        <v>0</v>
      </c>
      <c r="H139" s="120">
        <f t="shared" si="12"/>
        <v>0</v>
      </c>
      <c r="I139" s="294">
        <v>0</v>
      </c>
      <c r="J139" s="359">
        <v>0</v>
      </c>
    </row>
    <row r="140" spans="1:10" ht="13.5">
      <c r="A140" s="36"/>
      <c r="B140" s="15"/>
      <c r="C140" s="15"/>
      <c r="D140" s="15" t="s">
        <v>197</v>
      </c>
      <c r="E140" s="34">
        <v>9719</v>
      </c>
      <c r="F140" s="216">
        <v>0</v>
      </c>
      <c r="G140" s="145">
        <v>0</v>
      </c>
      <c r="H140" s="120">
        <f t="shared" si="12"/>
        <v>0</v>
      </c>
      <c r="I140" s="294">
        <v>0</v>
      </c>
      <c r="J140" s="359">
        <v>0</v>
      </c>
    </row>
    <row r="141" spans="1:10" ht="13.5">
      <c r="A141" s="36"/>
      <c r="B141" s="15"/>
      <c r="C141" s="15"/>
      <c r="D141" s="15" t="s">
        <v>177</v>
      </c>
      <c r="E141" s="28">
        <v>9740</v>
      </c>
      <c r="F141" s="197"/>
      <c r="G141" s="145">
        <v>0</v>
      </c>
      <c r="H141" s="120">
        <f>SUM(G141)</f>
        <v>0</v>
      </c>
      <c r="I141" s="294">
        <v>0</v>
      </c>
      <c r="J141" s="359">
        <v>0</v>
      </c>
    </row>
    <row r="142" spans="1:10" ht="13.5">
      <c r="A142" s="36"/>
      <c r="B142" s="15"/>
      <c r="C142" s="15"/>
      <c r="D142" s="15" t="s">
        <v>178</v>
      </c>
      <c r="E142" s="28">
        <v>9770</v>
      </c>
      <c r="F142" s="216">
        <v>0</v>
      </c>
      <c r="G142" s="368"/>
      <c r="H142" s="120">
        <f>SUM(F142:G142)</f>
        <v>0</v>
      </c>
      <c r="I142" s="294">
        <v>0</v>
      </c>
      <c r="J142" s="359">
        <v>0</v>
      </c>
    </row>
    <row r="143" spans="1:10" ht="13.5">
      <c r="A143" s="36"/>
      <c r="B143" s="15"/>
      <c r="C143" s="15"/>
      <c r="D143" s="15" t="s">
        <v>179</v>
      </c>
      <c r="E143" s="40" t="s">
        <v>180</v>
      </c>
      <c r="F143" s="216">
        <v>0</v>
      </c>
      <c r="G143" s="145">
        <v>0</v>
      </c>
      <c r="H143" s="132">
        <f t="shared" si="12"/>
        <v>0</v>
      </c>
      <c r="I143" s="295">
        <v>0</v>
      </c>
      <c r="J143" s="360">
        <v>0</v>
      </c>
    </row>
    <row r="144" spans="1:10" ht="13.5">
      <c r="A144" s="36"/>
      <c r="B144" s="15"/>
      <c r="C144" s="15"/>
      <c r="D144" s="15" t="s">
        <v>200</v>
      </c>
      <c r="E144" s="369">
        <v>9796</v>
      </c>
      <c r="F144" s="374">
        <v>0</v>
      </c>
      <c r="G144" s="375">
        <v>0</v>
      </c>
      <c r="H144" s="132">
        <v>0</v>
      </c>
      <c r="I144" s="376">
        <v>0</v>
      </c>
      <c r="J144" s="364">
        <v>0</v>
      </c>
    </row>
    <row r="145" spans="1:10" ht="14.25" thickBot="1">
      <c r="A145" s="255"/>
      <c r="B145" s="256"/>
      <c r="C145" s="256"/>
      <c r="D145" s="257" t="s">
        <v>181</v>
      </c>
      <c r="E145" s="258">
        <v>9790</v>
      </c>
      <c r="F145" s="259"/>
      <c r="G145" s="260">
        <v>0</v>
      </c>
      <c r="H145" s="261"/>
      <c r="I145" s="365">
        <f>I135-SUM(I137:I144)</f>
        <v>9082628.1</v>
      </c>
      <c r="J145" s="307">
        <f>J135-SUM(J137:J144)</f>
        <v>9798898.915</v>
      </c>
    </row>
  </sheetData>
  <sheetProtection selectLockedCells="1"/>
  <mergeCells count="40">
    <mergeCell ref="F11:H11"/>
    <mergeCell ref="I11:I12"/>
    <mergeCell ref="J11:J12"/>
    <mergeCell ref="I13:I14"/>
    <mergeCell ref="J13:J14"/>
    <mergeCell ref="I21:I22"/>
    <mergeCell ref="J21:J22"/>
    <mergeCell ref="I28:I29"/>
    <mergeCell ref="J28:J29"/>
    <mergeCell ref="I42:I43"/>
    <mergeCell ref="J42:J43"/>
    <mergeCell ref="I44:I46"/>
    <mergeCell ref="J44:J46"/>
    <mergeCell ref="J120:J121"/>
    <mergeCell ref="I125:I126"/>
    <mergeCell ref="J125:J126"/>
    <mergeCell ref="I91:I94"/>
    <mergeCell ref="J91:J94"/>
    <mergeCell ref="I103:I104"/>
    <mergeCell ref="J103:J104"/>
    <mergeCell ref="I114:I115"/>
    <mergeCell ref="J114:J115"/>
    <mergeCell ref="I127:I128"/>
    <mergeCell ref="J127:J128"/>
    <mergeCell ref="I129:I132"/>
    <mergeCell ref="J129:J132"/>
    <mergeCell ref="A1:J1"/>
    <mergeCell ref="A2:J2"/>
    <mergeCell ref="A3:J3"/>
    <mergeCell ref="I116:I118"/>
    <mergeCell ref="J116:J118"/>
    <mergeCell ref="I120:I121"/>
    <mergeCell ref="E9:H9"/>
    <mergeCell ref="A4:C4"/>
    <mergeCell ref="A5:C5"/>
    <mergeCell ref="E4:H4"/>
    <mergeCell ref="E5:H5"/>
    <mergeCell ref="E6:H6"/>
    <mergeCell ref="E7:H7"/>
    <mergeCell ref="E8:H8"/>
  </mergeCells>
  <conditionalFormatting sqref="H124">
    <cfRule type="cellIs" priority="1" dxfId="0" operator="not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scale="52"/>
  <headerFooter>
    <oddFooter>&amp;L&amp;D&amp;R&amp;P</oddFooter>
  </headerFooter>
  <rowBreaks count="2" manualBreakCount="2">
    <brk id="59" max="255" man="1"/>
    <brk id="118" max="255" man="1"/>
  </rowBreaks>
  <ignoredErrors>
    <ignoredError sqref="H26 H47:H50 H54:H58 H132 H83:H89 H137:H140" formulaRange="1"/>
    <ignoredError sqref="J20" unlockedFormula="1"/>
    <ignoredError sqref="H27 H51 H59 H71:H73 H79 H90" formula="1"/>
    <ignoredError sqref="B46 B53 B61 E85 B121:B135 B35:B43 B73:B106 B115 B14:B33" numberStoredAsText="1"/>
    <ignoredError sqref="H74:H78 H1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Riverside County Office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Agha Mirza</dc:creator>
  <cp:keywords/>
  <dc:description/>
  <cp:lastModifiedBy>Stefanie Bryant</cp:lastModifiedBy>
  <cp:lastPrinted>2022-06-22T22:11:53Z</cp:lastPrinted>
  <dcterms:created xsi:type="dcterms:W3CDTF">2005-11-22T19:35:29Z</dcterms:created>
  <dcterms:modified xsi:type="dcterms:W3CDTF">2022-06-22T22:12:48Z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