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brya\Dropbox\Stef's work files\FY25-26 financial\1st interims and P1\1st Interims - Fiscal 2025-2026 FINAL copies\MSA\"/>
    </mc:Choice>
  </mc:AlternateContent>
  <xr:revisionPtr revIDLastSave="0" documentId="13_ncr:1_{6F6292FF-D307-48D9-A577-BE4D76590E24}" xr6:coauthVersionLast="47" xr6:coauthVersionMax="47" xr10:uidLastSave="{00000000-0000-0000-0000-000000000000}"/>
  <bookViews>
    <workbookView xWindow="40290" yWindow="1995" windowWidth="24855" windowHeight="14205" xr2:uid="{00000000-000D-0000-FFFF-FFFF00000000}"/>
  </bookViews>
  <sheets>
    <sheet name="Certification" sheetId="1" r:id="rId1"/>
    <sheet name="Alternative Form" sheetId="2" r:id="rId2"/>
    <sheet name="MYP" sheetId="3" r:id="rId3"/>
  </sheets>
  <definedNames>
    <definedName name="Fiscal_Yea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eK2K9LXrQ5/UfNXNhEeKQovduFZIB5uVsQiXNLAfaDk="/>
    </ext>
  </extLst>
</workbook>
</file>

<file path=xl/calcChain.xml><?xml version="1.0" encoding="utf-8"?>
<calcChain xmlns="http://schemas.openxmlformats.org/spreadsheetml/2006/main">
  <c r="H144" i="3" l="1"/>
  <c r="G144" i="3"/>
  <c r="F144" i="3"/>
  <c r="G143" i="3"/>
  <c r="H143" i="3" s="1"/>
  <c r="F143" i="3"/>
  <c r="H142" i="3"/>
  <c r="F142" i="3"/>
  <c r="G141" i="3"/>
  <c r="H141" i="3" s="1"/>
  <c r="G140" i="3"/>
  <c r="F140" i="3"/>
  <c r="H140" i="3" s="1"/>
  <c r="G139" i="3"/>
  <c r="F139" i="3"/>
  <c r="H139" i="3" s="1"/>
  <c r="G138" i="3"/>
  <c r="F138" i="3"/>
  <c r="H138" i="3" s="1"/>
  <c r="G137" i="3"/>
  <c r="F137" i="3"/>
  <c r="H137" i="3" s="1"/>
  <c r="G133" i="3"/>
  <c r="F133" i="3"/>
  <c r="F134" i="3" s="1"/>
  <c r="G132" i="3"/>
  <c r="G134" i="3" s="1"/>
  <c r="F132" i="3"/>
  <c r="G131" i="3"/>
  <c r="F131" i="3"/>
  <c r="J125" i="3"/>
  <c r="I125" i="3"/>
  <c r="H124" i="3"/>
  <c r="G124" i="3"/>
  <c r="F124" i="3"/>
  <c r="G122" i="3"/>
  <c r="F122" i="3"/>
  <c r="G121" i="3"/>
  <c r="G126" i="3" s="1"/>
  <c r="F121" i="3"/>
  <c r="F126" i="3" s="1"/>
  <c r="J119" i="3"/>
  <c r="I119" i="3"/>
  <c r="H119" i="3"/>
  <c r="G119" i="3"/>
  <c r="F119" i="3"/>
  <c r="J113" i="3"/>
  <c r="I113" i="3"/>
  <c r="G112" i="3"/>
  <c r="F112" i="3"/>
  <c r="H112" i="3" s="1"/>
  <c r="G111" i="3"/>
  <c r="F111" i="3"/>
  <c r="H111" i="3" s="1"/>
  <c r="H109" i="3"/>
  <c r="G109" i="3"/>
  <c r="F109" i="3"/>
  <c r="H108" i="3"/>
  <c r="G108" i="3"/>
  <c r="F108" i="3"/>
  <c r="G107" i="3"/>
  <c r="F107" i="3"/>
  <c r="H107" i="3" s="1"/>
  <c r="G106" i="3"/>
  <c r="F106" i="3"/>
  <c r="H106" i="3" s="1"/>
  <c r="G105" i="3"/>
  <c r="G113" i="3" s="1"/>
  <c r="F105" i="3"/>
  <c r="J102" i="3"/>
  <c r="I102" i="3"/>
  <c r="G101" i="3"/>
  <c r="H101" i="3" s="1"/>
  <c r="F101" i="3"/>
  <c r="G100" i="3"/>
  <c r="F100" i="3"/>
  <c r="H100" i="3" s="1"/>
  <c r="G99" i="3"/>
  <c r="H99" i="3" s="1"/>
  <c r="F99" i="3"/>
  <c r="G98" i="3"/>
  <c r="F98" i="3"/>
  <c r="H98" i="3" s="1"/>
  <c r="G97" i="3"/>
  <c r="H97" i="3" s="1"/>
  <c r="F97" i="3"/>
  <c r="H96" i="3"/>
  <c r="G96" i="3"/>
  <c r="F96" i="3"/>
  <c r="G95" i="3"/>
  <c r="F95" i="3"/>
  <c r="J90" i="3"/>
  <c r="I90" i="3"/>
  <c r="G89" i="3"/>
  <c r="F89" i="3"/>
  <c r="H89" i="3" s="1"/>
  <c r="G87" i="3"/>
  <c r="F87" i="3"/>
  <c r="H87" i="3" s="1"/>
  <c r="G86" i="3"/>
  <c r="F86" i="3"/>
  <c r="H86" i="3" s="1"/>
  <c r="G85" i="3"/>
  <c r="F85" i="3"/>
  <c r="H85" i="3" s="1"/>
  <c r="G84" i="3"/>
  <c r="F84" i="3"/>
  <c r="H84" i="3" s="1"/>
  <c r="G83" i="3"/>
  <c r="F83" i="3"/>
  <c r="H83" i="3" s="1"/>
  <c r="G82" i="3"/>
  <c r="F82" i="3"/>
  <c r="H82" i="3" s="1"/>
  <c r="I79" i="3"/>
  <c r="G79" i="3"/>
  <c r="H78" i="3"/>
  <c r="G78" i="3"/>
  <c r="F78" i="3"/>
  <c r="J77" i="3"/>
  <c r="J79" i="3" s="1"/>
  <c r="I77" i="3"/>
  <c r="G77" i="3"/>
  <c r="H77" i="3" s="1"/>
  <c r="F77" i="3"/>
  <c r="G76" i="3"/>
  <c r="F76" i="3"/>
  <c r="G75" i="3"/>
  <c r="H75" i="3" s="1"/>
  <c r="F75" i="3"/>
  <c r="G74" i="3"/>
  <c r="F74" i="3"/>
  <c r="H74" i="3" s="1"/>
  <c r="J71" i="3"/>
  <c r="I71" i="3"/>
  <c r="G70" i="3"/>
  <c r="F70" i="3"/>
  <c r="H70" i="3" s="1"/>
  <c r="G69" i="3"/>
  <c r="F69" i="3"/>
  <c r="H69" i="3" s="1"/>
  <c r="G68" i="3"/>
  <c r="F68" i="3"/>
  <c r="H68" i="3" s="1"/>
  <c r="G67" i="3"/>
  <c r="F67" i="3"/>
  <c r="H67" i="3" s="1"/>
  <c r="G65" i="3"/>
  <c r="G64" i="3"/>
  <c r="F64" i="3"/>
  <c r="G63" i="3"/>
  <c r="F63" i="3"/>
  <c r="H63" i="3" s="1"/>
  <c r="G62" i="3"/>
  <c r="F62" i="3"/>
  <c r="J60" i="3"/>
  <c r="I60" i="3"/>
  <c r="H60" i="3"/>
  <c r="G60" i="3"/>
  <c r="F60" i="3"/>
  <c r="J59" i="3"/>
  <c r="J114" i="3" s="1"/>
  <c r="I59" i="3"/>
  <c r="G58" i="3"/>
  <c r="H58" i="3" s="1"/>
  <c r="F58" i="3"/>
  <c r="G57" i="3"/>
  <c r="G56" i="3"/>
  <c r="H56" i="3" s="1"/>
  <c r="F56" i="3"/>
  <c r="H55" i="3"/>
  <c r="G55" i="3"/>
  <c r="F55" i="3"/>
  <c r="G54" i="3"/>
  <c r="G59" i="3" s="1"/>
  <c r="F54" i="3"/>
  <c r="J51" i="3"/>
  <c r="I51" i="3"/>
  <c r="G50" i="3"/>
  <c r="F50" i="3"/>
  <c r="H50" i="3" s="1"/>
  <c r="G49" i="3"/>
  <c r="G48" i="3"/>
  <c r="F48" i="3"/>
  <c r="H48" i="3" s="1"/>
  <c r="J41" i="3"/>
  <c r="I41" i="3"/>
  <c r="H40" i="3"/>
  <c r="G40" i="3"/>
  <c r="G41" i="3" s="1"/>
  <c r="F40" i="3"/>
  <c r="F39" i="3"/>
  <c r="F41" i="3" s="1"/>
  <c r="H41" i="3" s="1"/>
  <c r="I36" i="3"/>
  <c r="G35" i="3"/>
  <c r="F35" i="3"/>
  <c r="I34" i="3"/>
  <c r="J34" i="3" s="1"/>
  <c r="J36" i="3" s="1"/>
  <c r="G34" i="3"/>
  <c r="F34" i="3"/>
  <c r="J33" i="3"/>
  <c r="I33" i="3"/>
  <c r="H33" i="3"/>
  <c r="G33" i="3"/>
  <c r="F33" i="3"/>
  <c r="F32" i="3"/>
  <c r="F36" i="3" s="1"/>
  <c r="G31" i="3"/>
  <c r="G30" i="3"/>
  <c r="H30" i="3" s="1"/>
  <c r="J27" i="3"/>
  <c r="I27" i="3"/>
  <c r="G26" i="3"/>
  <c r="F26" i="3"/>
  <c r="F27" i="3" s="1"/>
  <c r="G25" i="3"/>
  <c r="H25" i="3" s="1"/>
  <c r="G24" i="3"/>
  <c r="H24" i="3" s="1"/>
  <c r="G23" i="3"/>
  <c r="H23" i="3" s="1"/>
  <c r="J20" i="3"/>
  <c r="I20" i="3"/>
  <c r="I42" i="3" s="1"/>
  <c r="F17" i="3"/>
  <c r="H17" i="3" s="1"/>
  <c r="H15" i="3"/>
  <c r="F15" i="3"/>
  <c r="L152" i="2"/>
  <c r="K150" i="2"/>
  <c r="I149" i="2"/>
  <c r="K148" i="2"/>
  <c r="K147" i="2"/>
  <c r="K146" i="2"/>
  <c r="K145" i="2"/>
  <c r="K144" i="2"/>
  <c r="J141" i="2"/>
  <c r="I141" i="2"/>
  <c r="K141" i="2" s="1"/>
  <c r="G141" i="2"/>
  <c r="F141" i="2"/>
  <c r="L140" i="2"/>
  <c r="K140" i="2"/>
  <c r="K139" i="2"/>
  <c r="L139" i="2" s="1"/>
  <c r="K133" i="2"/>
  <c r="L133" i="2" s="1"/>
  <c r="J133" i="2"/>
  <c r="I133" i="2"/>
  <c r="H132" i="2"/>
  <c r="G132" i="2"/>
  <c r="F132" i="2"/>
  <c r="L131" i="2"/>
  <c r="K131" i="2"/>
  <c r="K130" i="2"/>
  <c r="L129" i="2"/>
  <c r="K129" i="2"/>
  <c r="H122" i="3" s="1"/>
  <c r="K128" i="2"/>
  <c r="H121" i="3" s="1"/>
  <c r="K120" i="2"/>
  <c r="M120" i="2" s="1"/>
  <c r="N120" i="2" s="1"/>
  <c r="J120" i="2"/>
  <c r="I120" i="2"/>
  <c r="H120" i="2"/>
  <c r="G120" i="2"/>
  <c r="F120" i="2"/>
  <c r="K119" i="2"/>
  <c r="L119" i="2" s="1"/>
  <c r="M118" i="2"/>
  <c r="N118" i="2" s="1"/>
  <c r="L118" i="2"/>
  <c r="K118" i="2"/>
  <c r="M116" i="2"/>
  <c r="N116" i="2" s="1"/>
  <c r="L116" i="2"/>
  <c r="K116" i="2"/>
  <c r="L115" i="2"/>
  <c r="K115" i="2"/>
  <c r="K114" i="2"/>
  <c r="L113" i="2"/>
  <c r="K113" i="2"/>
  <c r="K112" i="2"/>
  <c r="L112" i="2" s="1"/>
  <c r="K109" i="2"/>
  <c r="M109" i="2" s="1"/>
  <c r="J109" i="2"/>
  <c r="H109" i="2"/>
  <c r="G109" i="2"/>
  <c r="F109" i="2"/>
  <c r="K108" i="2"/>
  <c r="L108" i="2" s="1"/>
  <c r="K107" i="2"/>
  <c r="L107" i="2" s="1"/>
  <c r="K106" i="2"/>
  <c r="L106" i="2" s="1"/>
  <c r="K104" i="2"/>
  <c r="L104" i="2" s="1"/>
  <c r="K103" i="2"/>
  <c r="L103" i="2" s="1"/>
  <c r="K102" i="2"/>
  <c r="L102" i="2" s="1"/>
  <c r="L109" i="2" s="1"/>
  <c r="J97" i="2"/>
  <c r="I97" i="2"/>
  <c r="K97" i="2" s="1"/>
  <c r="M97" i="2" s="1"/>
  <c r="N97" i="2" s="1"/>
  <c r="H97" i="2"/>
  <c r="F97" i="2"/>
  <c r="K96" i="2"/>
  <c r="G96" i="2"/>
  <c r="M95" i="2"/>
  <c r="N95" i="2" s="1"/>
  <c r="J95" i="2"/>
  <c r="G88" i="3" s="1"/>
  <c r="I95" i="2"/>
  <c r="K95" i="2" s="1"/>
  <c r="L95" i="2" s="1"/>
  <c r="G95" i="2"/>
  <c r="K94" i="2"/>
  <c r="M94" i="2" s="1"/>
  <c r="N94" i="2" s="1"/>
  <c r="G94" i="2"/>
  <c r="K93" i="2"/>
  <c r="M93" i="2" s="1"/>
  <c r="N93" i="2" s="1"/>
  <c r="G93" i="2"/>
  <c r="N92" i="2"/>
  <c r="K92" i="2"/>
  <c r="M92" i="2" s="1"/>
  <c r="G92" i="2"/>
  <c r="K91" i="2"/>
  <c r="G91" i="2"/>
  <c r="M90" i="2"/>
  <c r="N90" i="2" s="1"/>
  <c r="L90" i="2"/>
  <c r="K90" i="2"/>
  <c r="G90" i="2"/>
  <c r="G89" i="2"/>
  <c r="J86" i="2"/>
  <c r="I86" i="2"/>
  <c r="K86" i="2" s="1"/>
  <c r="M86" i="2" s="1"/>
  <c r="N86" i="2" s="1"/>
  <c r="H86" i="2"/>
  <c r="F86" i="2"/>
  <c r="K85" i="2"/>
  <c r="M85" i="2" s="1"/>
  <c r="G85" i="2"/>
  <c r="L85" i="2" s="1"/>
  <c r="M84" i="2"/>
  <c r="N84" i="2" s="1"/>
  <c r="K84" i="2"/>
  <c r="G84" i="2"/>
  <c r="M83" i="2"/>
  <c r="N83" i="2" s="1"/>
  <c r="L83" i="2"/>
  <c r="K83" i="2"/>
  <c r="G83" i="2"/>
  <c r="K82" i="2"/>
  <c r="M82" i="2" s="1"/>
  <c r="N82" i="2" s="1"/>
  <c r="G82" i="2"/>
  <c r="N81" i="2"/>
  <c r="K81" i="2"/>
  <c r="M81" i="2" s="1"/>
  <c r="G81" i="2"/>
  <c r="G86" i="2" s="1"/>
  <c r="H78" i="2"/>
  <c r="F78" i="2"/>
  <c r="M77" i="2"/>
  <c r="N77" i="2" s="1"/>
  <c r="J77" i="2"/>
  <c r="I77" i="2"/>
  <c r="K77" i="2" s="1"/>
  <c r="L77" i="2" s="1"/>
  <c r="G77" i="2"/>
  <c r="N76" i="2"/>
  <c r="M76" i="2"/>
  <c r="K76" i="2"/>
  <c r="G76" i="2"/>
  <c r="M75" i="2"/>
  <c r="N75" i="2" s="1"/>
  <c r="L75" i="2"/>
  <c r="K75" i="2"/>
  <c r="G75" i="2"/>
  <c r="J74" i="2"/>
  <c r="I74" i="2"/>
  <c r="K74" i="2" s="1"/>
  <c r="G74" i="2"/>
  <c r="G73" i="2"/>
  <c r="I72" i="2"/>
  <c r="F65" i="3" s="1"/>
  <c r="H65" i="3" s="1"/>
  <c r="G72" i="2"/>
  <c r="J71" i="2"/>
  <c r="I71" i="2"/>
  <c r="K71" i="2" s="1"/>
  <c r="G71" i="2"/>
  <c r="M70" i="2"/>
  <c r="N70" i="2" s="1"/>
  <c r="K70" i="2"/>
  <c r="G70" i="2"/>
  <c r="L70" i="2" s="1"/>
  <c r="M69" i="2"/>
  <c r="N69" i="2" s="1"/>
  <c r="K69" i="2"/>
  <c r="G69" i="2"/>
  <c r="L69" i="2" s="1"/>
  <c r="J64" i="2"/>
  <c r="H64" i="2"/>
  <c r="F64" i="2"/>
  <c r="K63" i="2"/>
  <c r="G63" i="2"/>
  <c r="I62" i="2"/>
  <c r="G62" i="2"/>
  <c r="K61" i="2"/>
  <c r="M61" i="2" s="1"/>
  <c r="N61" i="2" s="1"/>
  <c r="G61" i="2"/>
  <c r="G64" i="2" s="1"/>
  <c r="M60" i="2"/>
  <c r="N60" i="2" s="1"/>
  <c r="L60" i="2"/>
  <c r="K60" i="2"/>
  <c r="G60" i="2"/>
  <c r="M59" i="2"/>
  <c r="N59" i="2" s="1"/>
  <c r="L59" i="2"/>
  <c r="K59" i="2"/>
  <c r="G59" i="2"/>
  <c r="J56" i="2"/>
  <c r="H56" i="2"/>
  <c r="F56" i="2"/>
  <c r="L55" i="2"/>
  <c r="K55" i="2"/>
  <c r="G55" i="2"/>
  <c r="I54" i="2"/>
  <c r="G54" i="2"/>
  <c r="L53" i="2"/>
  <c r="K53" i="2"/>
  <c r="G53" i="2"/>
  <c r="J52" i="2"/>
  <c r="G47" i="3" s="1"/>
  <c r="I52" i="2"/>
  <c r="K52" i="2" s="1"/>
  <c r="G52" i="2"/>
  <c r="J48" i="2"/>
  <c r="J46" i="2"/>
  <c r="I46" i="2"/>
  <c r="K46" i="2" s="1"/>
  <c r="M46" i="2" s="1"/>
  <c r="N46" i="2" s="1"/>
  <c r="H46" i="2"/>
  <c r="F46" i="2"/>
  <c r="K45" i="2"/>
  <c r="G45" i="2"/>
  <c r="G46" i="2" s="1"/>
  <c r="L44" i="2"/>
  <c r="J41" i="2"/>
  <c r="I41" i="2"/>
  <c r="K41" i="2" s="1"/>
  <c r="M41" i="2" s="1"/>
  <c r="N41" i="2" s="1"/>
  <c r="H41" i="2"/>
  <c r="F41" i="2"/>
  <c r="K40" i="2"/>
  <c r="H35" i="3" s="1"/>
  <c r="G40" i="2"/>
  <c r="K39" i="2"/>
  <c r="H34" i="3" s="1"/>
  <c r="G39" i="2"/>
  <c r="L38" i="2"/>
  <c r="K38" i="2"/>
  <c r="G38" i="2"/>
  <c r="K37" i="2"/>
  <c r="G37" i="2"/>
  <c r="K36" i="2"/>
  <c r="H31" i="3" s="1"/>
  <c r="G36" i="2"/>
  <c r="K35" i="2"/>
  <c r="L35" i="2" s="1"/>
  <c r="G35" i="2"/>
  <c r="N32" i="2"/>
  <c r="J32" i="2"/>
  <c r="I32" i="2"/>
  <c r="K32" i="2" s="1"/>
  <c r="M32" i="2" s="1"/>
  <c r="H32" i="2"/>
  <c r="F32" i="2"/>
  <c r="G32" i="2" s="1"/>
  <c r="M31" i="2"/>
  <c r="N31" i="2" s="1"/>
  <c r="L31" i="2"/>
  <c r="K31" i="2"/>
  <c r="G31" i="2"/>
  <c r="K30" i="2"/>
  <c r="G30" i="2"/>
  <c r="L29" i="2"/>
  <c r="K29" i="2"/>
  <c r="G29" i="2"/>
  <c r="K28" i="2"/>
  <c r="G28" i="2"/>
  <c r="M25" i="2"/>
  <c r="N25" i="2" s="1"/>
  <c r="I25" i="2"/>
  <c r="K25" i="2" s="1"/>
  <c r="H25" i="2"/>
  <c r="H47" i="2" s="1"/>
  <c r="G25" i="2"/>
  <c r="F25" i="2"/>
  <c r="F47" i="2" s="1"/>
  <c r="K24" i="2"/>
  <c r="F19" i="3" s="1"/>
  <c r="H19" i="3" s="1"/>
  <c r="G24" i="2"/>
  <c r="K23" i="2"/>
  <c r="G23" i="2"/>
  <c r="L22" i="2"/>
  <c r="K22" i="2"/>
  <c r="M22" i="2" s="1"/>
  <c r="N22" i="2" s="1"/>
  <c r="G22" i="2"/>
  <c r="K21" i="2"/>
  <c r="F16" i="3" s="1"/>
  <c r="H16" i="3" s="1"/>
  <c r="G21" i="2"/>
  <c r="L20" i="2"/>
  <c r="K20" i="2"/>
  <c r="G20" i="2"/>
  <c r="A3" i="2"/>
  <c r="M45" i="2" l="1"/>
  <c r="N45" i="2" s="1"/>
  <c r="L45" i="2"/>
  <c r="L46" i="2" s="1"/>
  <c r="L63" i="2"/>
  <c r="M63" i="2"/>
  <c r="N63" i="2" s="1"/>
  <c r="H62" i="3"/>
  <c r="G56" i="2"/>
  <c r="G122" i="2" s="1"/>
  <c r="H132" i="3"/>
  <c r="L28" i="2"/>
  <c r="L32" i="2" s="1"/>
  <c r="M52" i="2"/>
  <c r="N52" i="2" s="1"/>
  <c r="L52" i="2"/>
  <c r="I56" i="2"/>
  <c r="M74" i="2"/>
  <c r="N74" i="2" s="1"/>
  <c r="L74" i="2"/>
  <c r="I116" i="3"/>
  <c r="I127" i="3" s="1"/>
  <c r="H134" i="3"/>
  <c r="M23" i="2"/>
  <c r="L23" i="2"/>
  <c r="F18" i="3"/>
  <c r="H18" i="3" s="1"/>
  <c r="G51" i="3"/>
  <c r="J73" i="2"/>
  <c r="F57" i="3"/>
  <c r="I64" i="2"/>
  <c r="K64" i="2" s="1"/>
  <c r="M64" i="2" s="1"/>
  <c r="N64" i="2" s="1"/>
  <c r="K62" i="2"/>
  <c r="J42" i="3"/>
  <c r="J116" i="3" s="1"/>
  <c r="J127" i="3" s="1"/>
  <c r="H64" i="3"/>
  <c r="L24" i="2"/>
  <c r="L94" i="2"/>
  <c r="L40" i="2"/>
  <c r="K54" i="2"/>
  <c r="F49" i="3"/>
  <c r="H49" i="3" s="1"/>
  <c r="I114" i="3"/>
  <c r="L21" i="2"/>
  <c r="M40" i="2"/>
  <c r="N40" i="2" s="1"/>
  <c r="G97" i="2"/>
  <c r="H76" i="3"/>
  <c r="F79" i="3"/>
  <c r="H79" i="3" s="1"/>
  <c r="H105" i="3"/>
  <c r="M21" i="2"/>
  <c r="N21" i="2" s="1"/>
  <c r="L36" i="2"/>
  <c r="L41" i="2" s="1"/>
  <c r="I48" i="2"/>
  <c r="L91" i="2"/>
  <c r="M91" i="2"/>
  <c r="N91" i="2" s="1"/>
  <c r="F47" i="3"/>
  <c r="G90" i="3"/>
  <c r="H126" i="3"/>
  <c r="L30" i="2"/>
  <c r="G41" i="2"/>
  <c r="G47" i="2" s="1"/>
  <c r="G125" i="2" s="1"/>
  <c r="F122" i="2"/>
  <c r="F125" i="2" s="1"/>
  <c r="F134" i="2" s="1"/>
  <c r="F142" i="2" s="1"/>
  <c r="F152" i="2" s="1"/>
  <c r="L71" i="2"/>
  <c r="G78" i="2"/>
  <c r="L82" i="2"/>
  <c r="L93" i="2"/>
  <c r="M96" i="2"/>
  <c r="N96" i="2" s="1"/>
  <c r="L96" i="2"/>
  <c r="F90" i="3"/>
  <c r="H90" i="3" s="1"/>
  <c r="L39" i="2"/>
  <c r="G27" i="3"/>
  <c r="G43" i="3" s="1"/>
  <c r="H54" i="3"/>
  <c r="H122" i="2"/>
  <c r="H125" i="2" s="1"/>
  <c r="H134" i="2" s="1"/>
  <c r="M71" i="2"/>
  <c r="N71" i="2" s="1"/>
  <c r="L76" i="2"/>
  <c r="F113" i="3"/>
  <c r="H113" i="3" s="1"/>
  <c r="M114" i="2"/>
  <c r="N114" i="2" s="1"/>
  <c r="L114" i="2"/>
  <c r="L120" i="2" s="1"/>
  <c r="G102" i="3"/>
  <c r="K72" i="2"/>
  <c r="H95" i="3"/>
  <c r="L25" i="2"/>
  <c r="H32" i="3"/>
  <c r="L37" i="2"/>
  <c r="L81" i="2"/>
  <c r="F88" i="3"/>
  <c r="H88" i="3" s="1"/>
  <c r="F102" i="3"/>
  <c r="L84" i="2"/>
  <c r="L128" i="2"/>
  <c r="G36" i="3"/>
  <c r="H36" i="3" s="1"/>
  <c r="L61" i="2"/>
  <c r="H26" i="3"/>
  <c r="L92" i="2"/>
  <c r="L97" i="2" s="1"/>
  <c r="H133" i="3"/>
  <c r="G134" i="2" l="1"/>
  <c r="G142" i="2" s="1"/>
  <c r="G152" i="2" s="1"/>
  <c r="L48" i="2"/>
  <c r="H47" i="3"/>
  <c r="F51" i="3"/>
  <c r="H27" i="3"/>
  <c r="M62" i="2"/>
  <c r="N62" i="2" s="1"/>
  <c r="L62" i="2"/>
  <c r="L64" i="2" s="1"/>
  <c r="G115" i="3"/>
  <c r="G118" i="3" s="1"/>
  <c r="G128" i="3" s="1"/>
  <c r="G135" i="3" s="1"/>
  <c r="M72" i="2"/>
  <c r="N72" i="2" s="1"/>
  <c r="L72" i="2"/>
  <c r="F20" i="3"/>
  <c r="H102" i="3"/>
  <c r="K56" i="2"/>
  <c r="M56" i="2" s="1"/>
  <c r="N56" i="2" s="1"/>
  <c r="I73" i="2"/>
  <c r="G66" i="3"/>
  <c r="G71" i="3" s="1"/>
  <c r="J78" i="2"/>
  <c r="J122" i="2" s="1"/>
  <c r="J125" i="2" s="1"/>
  <c r="J135" i="2" s="1"/>
  <c r="J142" i="2" s="1"/>
  <c r="J152" i="2" s="1"/>
  <c r="G145" i="3" s="1"/>
  <c r="L86" i="2"/>
  <c r="K48" i="2"/>
  <c r="M48" i="2" s="1"/>
  <c r="N48" i="2" s="1"/>
  <c r="M54" i="2"/>
  <c r="N54" i="2" s="1"/>
  <c r="L54" i="2"/>
  <c r="H57" i="3"/>
  <c r="F59" i="3"/>
  <c r="H59" i="3" s="1"/>
  <c r="L56" i="2"/>
  <c r="H51" i="3" l="1"/>
  <c r="K73" i="2"/>
  <c r="F66" i="3"/>
  <c r="I78" i="2"/>
  <c r="H20" i="3"/>
  <c r="F43" i="3"/>
  <c r="H43" i="3" l="1"/>
  <c r="K78" i="2"/>
  <c r="M78" i="2" s="1"/>
  <c r="N78" i="2" s="1"/>
  <c r="I122" i="2"/>
  <c r="H66" i="3"/>
  <c r="F71" i="3"/>
  <c r="M73" i="2"/>
  <c r="N73" i="2" s="1"/>
  <c r="L73" i="2"/>
  <c r="L78" i="2" s="1"/>
  <c r="L122" i="2" s="1"/>
  <c r="H71" i="3" l="1"/>
  <c r="F115" i="3"/>
  <c r="K122" i="2"/>
  <c r="M122" i="2" s="1"/>
  <c r="N122" i="2" s="1"/>
  <c r="I125" i="2"/>
  <c r="H115" i="3" l="1"/>
  <c r="F118" i="3"/>
  <c r="K125" i="2"/>
  <c r="I135" i="2"/>
  <c r="I142" i="2" s="1"/>
  <c r="I152" i="2" l="1"/>
  <c r="K142" i="2"/>
  <c r="K135" i="2"/>
  <c r="L125" i="2"/>
  <c r="L135" i="2" s="1"/>
  <c r="F128" i="3"/>
  <c r="F135" i="3" s="1"/>
  <c r="H135" i="3" s="1"/>
  <c r="I129" i="3" s="1"/>
  <c r="I134" i="3" s="1"/>
  <c r="I135" i="3" s="1"/>
  <c r="H118" i="3"/>
  <c r="H128" i="3" s="1"/>
  <c r="I145" i="3" l="1"/>
  <c r="J129" i="3"/>
  <c r="J134" i="3" s="1"/>
  <c r="J135" i="3" s="1"/>
  <c r="J145" i="3" s="1"/>
  <c r="K152" i="2"/>
  <c r="H145" i="3" s="1"/>
  <c r="F145" i="3"/>
</calcChain>
</file>

<file path=xl/sharedStrings.xml><?xml version="1.0" encoding="utf-8"?>
<sst xmlns="http://schemas.openxmlformats.org/spreadsheetml/2006/main" count="602" uniqueCount="239">
  <si>
    <t>CHARTER SCHOOL FIRST INTERIM</t>
  </si>
  <si>
    <t>FINANCIAL REPORT -- ALTERNATIVE FORM</t>
  </si>
  <si>
    <t>July 1, 2025 to June 30, 2026</t>
  </si>
  <si>
    <t>Charter School Certification</t>
  </si>
  <si>
    <t>Charter School Name:</t>
  </si>
  <si>
    <t xml:space="preserve">Method Summit Academy					</t>
  </si>
  <si>
    <t>CDS #:</t>
  </si>
  <si>
    <t>37-68049-0165290</t>
  </si>
  <si>
    <t>Charter Approving Entity:</t>
  </si>
  <si>
    <t>Dehesa Elementary</t>
  </si>
  <si>
    <t>County:</t>
  </si>
  <si>
    <t>San Diego</t>
  </si>
  <si>
    <t>Charter #:</t>
  </si>
  <si>
    <t>2161</t>
  </si>
  <si>
    <t>For information regarding this report, please contact:</t>
  </si>
  <si>
    <t>For Approving Entity:</t>
  </si>
  <si>
    <t>For Charter School:</t>
  </si>
  <si>
    <t>Bradley Johnson</t>
  </si>
  <si>
    <t>Stefanie Bryant</t>
  </si>
  <si>
    <t>Name</t>
  </si>
  <si>
    <t>Superintendent</t>
  </si>
  <si>
    <t>CFO</t>
  </si>
  <si>
    <t>Title</t>
  </si>
  <si>
    <t>619-444-2161</t>
  </si>
  <si>
    <t>801.360.9819</t>
  </si>
  <si>
    <t>Telephone</t>
  </si>
  <si>
    <t>bradley.johnson@dehesasd.net</t>
  </si>
  <si>
    <t>sbryant@methodschools.org</t>
  </si>
  <si>
    <t>E-mail address</t>
  </si>
  <si>
    <t>To the entity that approved the charter school:</t>
  </si>
  <si>
    <t>x</t>
  </si>
  <si>
    <t>)</t>
  </si>
  <si>
    <t>2025-26 CHARTER SCHOOL FIRST INTERIM FINANCIAL REPORT -- ALTERNATIVE FORM:  This report</t>
  </si>
  <si>
    <r>
      <rPr>
        <sz val="11"/>
        <color theme="1"/>
        <rFont val="Arial"/>
      </rPr>
      <t xml:space="preserve">has been approved, and is hereby filed by the charter school pursuant to </t>
    </r>
    <r>
      <rPr>
        <i/>
        <sz val="11"/>
        <color theme="1"/>
        <rFont val="Arial"/>
      </rPr>
      <t>Education Code</t>
    </r>
    <r>
      <rPr>
        <sz val="11"/>
        <color theme="1"/>
        <rFont val="Arial"/>
      </rPr>
      <t xml:space="preserve"> Section 42100(b).</t>
    </r>
  </si>
  <si>
    <t>Signed:</t>
  </si>
  <si>
    <t xml:space="preserve">      Date:</t>
  </si>
  <si>
    <t>Charter School Official</t>
  </si>
  <si>
    <t>(Original signature required)</t>
  </si>
  <si>
    <t>Printed
Name:</t>
  </si>
  <si>
    <t xml:space="preserve">Stefanie Bryant </t>
  </si>
  <si>
    <t xml:space="preserve">       Title:</t>
  </si>
  <si>
    <t>To the Dehesa Elementary School District</t>
  </si>
  <si>
    <r>
      <rPr>
        <sz val="11"/>
        <color theme="1"/>
        <rFont val="Arial"/>
      </rPr>
      <t xml:space="preserve">is hereby filed with the County Superintendent pursuant to </t>
    </r>
    <r>
      <rPr>
        <i/>
        <sz val="11"/>
        <color theme="1"/>
        <rFont val="Arial"/>
      </rPr>
      <t>Education Code</t>
    </r>
    <r>
      <rPr>
        <sz val="11"/>
        <color theme="1"/>
        <rFont val="Arial"/>
      </rPr>
      <t xml:space="preserve"> Section 42100(a).</t>
    </r>
  </si>
  <si>
    <t>Authorized Representative of
Charter Approving Entity</t>
  </si>
  <si>
    <t>To the Superintendent of Public Instruction:</t>
  </si>
  <si>
    <r>
      <rPr>
        <sz val="10"/>
        <color theme="1"/>
        <rFont val="Arial"/>
      </rPr>
      <t xml:space="preserve">verified for mathematical accuracy by the County Superintendent of Schools pursuant to </t>
    </r>
    <r>
      <rPr>
        <i/>
        <sz val="10"/>
        <color theme="1"/>
        <rFont val="Arial"/>
      </rPr>
      <t>Education Code</t>
    </r>
    <r>
      <rPr>
        <sz val="10"/>
        <color theme="1"/>
        <rFont val="Arial"/>
      </rPr>
      <t xml:space="preserve"> Section 42100(a).</t>
    </r>
  </si>
  <si>
    <t>County Superintendent/Designee</t>
  </si>
  <si>
    <t>CHARTER SCHOOLS FIRST INTERIM</t>
  </si>
  <si>
    <t>Method Summit Academy</t>
  </si>
  <si>
    <t>This charter school uses the following basis of accounting:</t>
  </si>
  <si>
    <t>Please enter an "X" in the applicable box below; check only one box</t>
  </si>
  <si>
    <r>
      <rPr>
        <b/>
        <sz val="10"/>
        <color rgb="FF000000"/>
        <rFont val="Arial"/>
      </rPr>
      <t>Accrual Basis</t>
    </r>
    <r>
      <rPr>
        <sz val="10"/>
        <color rgb="FF000000"/>
        <rFont val="Arial"/>
      </rPr>
      <t xml:space="preserve"> (</t>
    </r>
    <r>
      <rPr>
        <sz val="9"/>
        <color rgb="FF000000"/>
        <rFont val="Arial"/>
      </rPr>
      <t>Applicable Capital Assets/Interest on Long-Term Debt/Long-Term Liabilities objects are 6900, 7438, 9400-9499, and 9660-9669)</t>
    </r>
  </si>
  <si>
    <r>
      <rPr>
        <b/>
        <sz val="10"/>
        <color rgb="FF000000"/>
        <rFont val="Arial"/>
      </rPr>
      <t xml:space="preserve">Modified Accrual Basis </t>
    </r>
    <r>
      <rPr>
        <sz val="9"/>
        <color rgb="FF000000"/>
        <rFont val="Arial"/>
      </rPr>
      <t xml:space="preserve">(Applicable Capital Outlay/Debt Service objects are 6100-6170, 6200-6500, 7438, and 7439) </t>
    </r>
  </si>
  <si>
    <t xml:space="preserve">              Description</t>
  </si>
  <si>
    <t>Object Code</t>
  </si>
  <si>
    <t xml:space="preserve">Original Budget </t>
  </si>
  <si>
    <t>Board Approved Operating Budget (B)</t>
  </si>
  <si>
    <t xml:space="preserve">Actuals to Date </t>
  </si>
  <si>
    <t>First Interim Budget Unrestricted</t>
  </si>
  <si>
    <t>First Interim Budget Restricted</t>
  </si>
  <si>
    <t>First Interim Budget Total (D)</t>
  </si>
  <si>
    <t>Difference (Col B &amp; D)</t>
  </si>
  <si>
    <t>Remaining Budget</t>
  </si>
  <si>
    <t>%</t>
  </si>
  <si>
    <t>A.</t>
  </si>
  <si>
    <t>REVENUES</t>
  </si>
  <si>
    <t xml:space="preserve"> </t>
  </si>
  <si>
    <t>1.</t>
  </si>
  <si>
    <t>LCFF Sources</t>
  </si>
  <si>
    <t>State Aid - Current Year</t>
  </si>
  <si>
    <t>Education Protection Account - Current Year</t>
  </si>
  <si>
    <t>State Aid - Prior Years</t>
  </si>
  <si>
    <t>Transfer of Charter Schools in Lieu of Property Taxes</t>
  </si>
  <si>
    <t>Other LCFF Transfers</t>
  </si>
  <si>
    <t>8091, 8097</t>
  </si>
  <si>
    <t xml:space="preserve">          Total, LCFF Sources</t>
  </si>
  <si>
    <t>2.</t>
  </si>
  <si>
    <t>Federal Revenues (see NOTE on last page)</t>
  </si>
  <si>
    <t xml:space="preserve">No Child Left Behind </t>
  </si>
  <si>
    <t>Special Education - Federal</t>
  </si>
  <si>
    <t>8181, 8182</t>
  </si>
  <si>
    <t>Child Nutrition - Federal</t>
  </si>
  <si>
    <t>Other Federal Revenues</t>
  </si>
  <si>
    <t xml:space="preserve">          Total, Federal Revenues </t>
  </si>
  <si>
    <t>3.</t>
  </si>
  <si>
    <t>Other State Revenues</t>
  </si>
  <si>
    <t>Special Education - State</t>
  </si>
  <si>
    <t>StateRevSE</t>
  </si>
  <si>
    <t>Child Nutrition Programs</t>
  </si>
  <si>
    <t>Mandated Costs Reimbursements</t>
  </si>
  <si>
    <t>Lottery - Unrestricted and Instructional Materials</t>
  </si>
  <si>
    <t>Low Performing Student Block Grant</t>
  </si>
  <si>
    <t>All Other State Revenues</t>
  </si>
  <si>
    <t>StateRevAO</t>
  </si>
  <si>
    <t xml:space="preserve">         Total, Other State Revenues</t>
  </si>
  <si>
    <t>4.</t>
  </si>
  <si>
    <t>Other Local Revenues</t>
  </si>
  <si>
    <t xml:space="preserve">Transfers from Sponsoring LEAs to Charter Schools </t>
  </si>
  <si>
    <t>All Other Local Revenues</t>
  </si>
  <si>
    <t>LocalRevAO</t>
  </si>
  <si>
    <t xml:space="preserve">          Total, Local Revenues</t>
  </si>
  <si>
    <t>5.</t>
  </si>
  <si>
    <t>TOTAL REVENUES</t>
  </si>
  <si>
    <t>B.</t>
  </si>
  <si>
    <t>EXPENDITURES</t>
  </si>
  <si>
    <t>Certificated Salaries</t>
  </si>
  <si>
    <t>Teachers' Salaries</t>
  </si>
  <si>
    <t>Certificated Pupil Support Salaries</t>
  </si>
  <si>
    <t>Certificated Supervisors' and Administrators' Salaries</t>
  </si>
  <si>
    <t>Other Certificated Salaries</t>
  </si>
  <si>
    <t xml:space="preserve">          Total, Certificated Salaries</t>
  </si>
  <si>
    <t>Non-certificated Salaries</t>
  </si>
  <si>
    <t>Instructional Aides' Salaries</t>
  </si>
  <si>
    <t>Non-certificated Support Salaries</t>
  </si>
  <si>
    <t>Non-certificated Supervisors' and Administrators' Sal.</t>
  </si>
  <si>
    <t>Clerical and Office Salaries</t>
  </si>
  <si>
    <t>Other Non-certificated Salaries</t>
  </si>
  <si>
    <t xml:space="preserve">          Total, Non-certificated Salaries</t>
  </si>
  <si>
    <t>Employee Benefits</t>
  </si>
  <si>
    <t>STRS</t>
  </si>
  <si>
    <t>3101-3102</t>
  </si>
  <si>
    <t>PERS</t>
  </si>
  <si>
    <t>3201-3202</t>
  </si>
  <si>
    <t>OASDI / Medicare / Alternative</t>
  </si>
  <si>
    <t>3301-3302</t>
  </si>
  <si>
    <t>Health and Welfare Benefits</t>
  </si>
  <si>
    <t>3401-3402</t>
  </si>
  <si>
    <t>Unemployment Insurance</t>
  </si>
  <si>
    <t>3501-3502</t>
  </si>
  <si>
    <t>Workers' Compensation Insurance</t>
  </si>
  <si>
    <t>3601-3602</t>
  </si>
  <si>
    <t>Retiree Benefits</t>
  </si>
  <si>
    <t>3701-3702</t>
  </si>
  <si>
    <t>PERS Reduction (for revenue limit funded schools)</t>
  </si>
  <si>
    <t>3801-3802</t>
  </si>
  <si>
    <t>Other Employee Benefits</t>
  </si>
  <si>
    <t>3901-3902</t>
  </si>
  <si>
    <t xml:space="preserve">          Total, Employee Benefits</t>
  </si>
  <si>
    <t>Books and Supplies</t>
  </si>
  <si>
    <t>Approved Textbooks and Core Curricula Materials</t>
  </si>
  <si>
    <t>Books and Other Reference Materials</t>
  </si>
  <si>
    <t>Materials and Supplies</t>
  </si>
  <si>
    <t>Noncapitalized Equipment</t>
  </si>
  <si>
    <t>Food</t>
  </si>
  <si>
    <t xml:space="preserve">          Total, Books and Supplies</t>
  </si>
  <si>
    <t>Services and Other Operating Expenditures</t>
  </si>
  <si>
    <t>Subagreeemnts for Services</t>
  </si>
  <si>
    <t>Travel and Conferences</t>
  </si>
  <si>
    <t>Dues and Memberships</t>
  </si>
  <si>
    <t>Insurance</t>
  </si>
  <si>
    <t>5400</t>
  </si>
  <si>
    <t>Operations and Housekeeping Services</t>
  </si>
  <si>
    <t>Rentals, Leases, Repairs, and Noncap. Improvements</t>
  </si>
  <si>
    <t>Professional/Consulting Services and Operating Expend.</t>
  </si>
  <si>
    <t>Communications</t>
  </si>
  <si>
    <t xml:space="preserve">          Total, Services and Other Operating Expenditures</t>
  </si>
  <si>
    <t xml:space="preserve">          </t>
  </si>
  <si>
    <t>6.</t>
  </si>
  <si>
    <t>Capital Outlay</t>
  </si>
  <si>
    <t xml:space="preserve">(Objects 6100-6170, 6200-6500 for modified </t>
  </si>
  <si>
    <t xml:space="preserve"> accrual basis only)</t>
  </si>
  <si>
    <r>
      <rPr>
        <sz val="11"/>
        <color rgb="FF000000"/>
        <rFont val="Arial"/>
      </rPr>
      <t xml:space="preserve">Land and Land Improvements </t>
    </r>
  </si>
  <si>
    <t>6100-6170</t>
  </si>
  <si>
    <t>Buildings and Improvements of Buildings</t>
  </si>
  <si>
    <t>Books and Media for New School Libraries or Major</t>
  </si>
  <si>
    <t xml:space="preserve">     Expansion of School Libraries </t>
  </si>
  <si>
    <t xml:space="preserve">Equipment </t>
  </si>
  <si>
    <t xml:space="preserve">Equipment Replacement </t>
  </si>
  <si>
    <r>
      <rPr>
        <sz val="11"/>
        <color rgb="FF000000"/>
        <rFont val="Arial"/>
      </rPr>
      <t xml:space="preserve">Depreciation Expense </t>
    </r>
    <r>
      <rPr>
        <sz val="9"/>
        <color rgb="FF000000"/>
        <rFont val="Arial"/>
      </rPr>
      <t>(for accrual basis only)</t>
    </r>
  </si>
  <si>
    <t xml:space="preserve">          Total, Capital Outlay</t>
  </si>
  <si>
    <t>7.</t>
  </si>
  <si>
    <t xml:space="preserve">Other Outgo </t>
  </si>
  <si>
    <t>Tuition to Other Schools</t>
  </si>
  <si>
    <t>7110-7143</t>
  </si>
  <si>
    <t>Transfers of Pass-Through Revenues to Other LEAs</t>
  </si>
  <si>
    <t>7211-7213</t>
  </si>
  <si>
    <t>Transfers of Apportionments to Other LEAs - Spec. Ed.</t>
  </si>
  <si>
    <t>7221-7223SE</t>
  </si>
  <si>
    <t>Transfers of Apportionments to Other LEAs - All Other</t>
  </si>
  <si>
    <t>7221-7223AO</t>
  </si>
  <si>
    <t>All Other Transfers</t>
  </si>
  <si>
    <t>7280-7299</t>
  </si>
  <si>
    <t>Debt Service:</t>
  </si>
  <si>
    <t xml:space="preserve">     Interest </t>
  </si>
  <si>
    <r>
      <rPr>
        <sz val="11"/>
        <color rgb="FF000000"/>
        <rFont val="Arial"/>
      </rPr>
      <t xml:space="preserve">     Principal </t>
    </r>
    <r>
      <rPr>
        <sz val="9"/>
        <color rgb="FF000000"/>
        <rFont val="Arial"/>
      </rPr>
      <t>(for modified accrual basis only)</t>
    </r>
  </si>
  <si>
    <t xml:space="preserve">          Total, Other Outgo</t>
  </si>
  <si>
    <t>8.</t>
  </si>
  <si>
    <t>TOTAL EXPENDITURES</t>
  </si>
  <si>
    <t>C.</t>
  </si>
  <si>
    <t>EXCESS (DEFICIENCY) OF REVENUES OVER EXPEND.</t>
  </si>
  <si>
    <t>BEFORE OTHER FINANCING SOURCES AND USES (A5-B8)</t>
  </si>
  <si>
    <t>D.</t>
  </si>
  <si>
    <t>OTHER FINANCING SOURCES / USES</t>
  </si>
  <si>
    <t>Other Sources</t>
  </si>
  <si>
    <t>8930-8979</t>
  </si>
  <si>
    <t>Less:  Other Uses</t>
  </si>
  <si>
    <t>7630-7699</t>
  </si>
  <si>
    <t>Contributions Between Unrestricted and Restricted Accounts</t>
  </si>
  <si>
    <t>(must net to zero)</t>
  </si>
  <si>
    <t>8980-8999</t>
  </si>
  <si>
    <t>TOTAL OTHER FINANCING SOURCES / USES</t>
  </si>
  <si>
    <t>E.</t>
  </si>
  <si>
    <t xml:space="preserve">NET INCREASE (DECREASE) IN FUND BALANCE (C + D4) </t>
  </si>
  <si>
    <t>F.</t>
  </si>
  <si>
    <t>FUND BALANCE, RESERVES</t>
  </si>
  <si>
    <t>Beginning Fund Balance</t>
  </si>
  <si>
    <t>a.</t>
  </si>
  <si>
    <t>As of July 1</t>
  </si>
  <si>
    <t>b.</t>
  </si>
  <si>
    <t>Adjustments/Restatements to Beginning Balance</t>
  </si>
  <si>
    <t>9793, 9795</t>
  </si>
  <si>
    <t>c.</t>
  </si>
  <si>
    <t>Adjusted Beginning Balance</t>
  </si>
  <si>
    <t>Ending Fund Balance, Oct 31 (E + F.1.c.)</t>
  </si>
  <si>
    <t>Components of Ending Fund Balance:</t>
  </si>
  <si>
    <t xml:space="preserve">Reserve for Revolving Cash (equals object 9130) </t>
  </si>
  <si>
    <t>Reserve for Stores (equals object 9320)</t>
  </si>
  <si>
    <t>Reserve for Prepaid Expenditures (equals object 9330)</t>
  </si>
  <si>
    <t xml:space="preserve"> All Others</t>
  </si>
  <si>
    <t>Legally Restricted Balance</t>
  </si>
  <si>
    <t>Designated for Economic Uncertainties</t>
  </si>
  <si>
    <t>Other Designations</t>
  </si>
  <si>
    <t>9775, 9780</t>
  </si>
  <si>
    <t>Net Investment in Capital Assests (Accrual Basis Only)</t>
  </si>
  <si>
    <t>Undesignated / Unappropriated Amount</t>
  </si>
  <si>
    <t>CHARTER SCHOOL</t>
  </si>
  <si>
    <t>MULTI-YEAR PROJECTION - ALTERNATIVE FORM</t>
  </si>
  <si>
    <t>Method K-12 Sports Academy</t>
  </si>
  <si>
    <t>19-175309-0137703</t>
  </si>
  <si>
    <t>Fiscal Year:</t>
  </si>
  <si>
    <t>2025-26</t>
  </si>
  <si>
    <t>2024-25 (populated from Alternative Form Tab)</t>
  </si>
  <si>
    <t>Totals for 2026-27</t>
  </si>
  <si>
    <t>Totals for 2027-28</t>
  </si>
  <si>
    <t>First Interim Budget Total</t>
  </si>
  <si>
    <t xml:space="preserve">Federal Revenues </t>
  </si>
  <si>
    <r>
      <rPr>
        <sz val="11"/>
        <color rgb="FF000000"/>
        <rFont val="Arial"/>
      </rPr>
      <t xml:space="preserve">Land and Land Improvements </t>
    </r>
  </si>
  <si>
    <r>
      <rPr>
        <sz val="11"/>
        <color rgb="FF000000"/>
        <rFont val="Arial"/>
      </rPr>
      <t xml:space="preserve">Depreciation Expense </t>
    </r>
    <r>
      <rPr>
        <sz val="9"/>
        <color rgb="FF000000"/>
        <rFont val="Arial"/>
      </rPr>
      <t>(for accrual basis only)</t>
    </r>
  </si>
  <si>
    <r>
      <rPr>
        <sz val="11"/>
        <color rgb="FF000000"/>
        <rFont val="Arial"/>
      </rPr>
      <t xml:space="preserve">     Principal </t>
    </r>
    <r>
      <rPr>
        <sz val="9"/>
        <color rgb="FF000000"/>
        <rFont val="Arial"/>
      </rPr>
      <t>(for modified accrual basis only)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</si>
</sst>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rgb="FF000000"/>
      <name val="Arial"/>
      <scheme val="minor"/>
    </font>
    <font>
      <b/>
      <sz val="12"/>
      <color rgb="FF000000"/>
      <name val="Arial"/>
    </font>
    <font>
      <b/>
      <u/>
      <sz val="11"/>
      <color rgb="FF000000"/>
      <name val="Arial"/>
    </font>
    <font>
      <b/>
      <u/>
      <sz val="11"/>
      <color rgb="FF000000"/>
      <name val="Arial"/>
    </font>
    <font>
      <b/>
      <u/>
      <sz val="11"/>
      <color rgb="FF000000"/>
      <name val="Arial"/>
    </font>
    <font>
      <sz val="11"/>
      <color rgb="FF000000"/>
      <name val="Arial"/>
    </font>
    <font>
      <sz val="10"/>
      <color theme="1"/>
      <name val="Arial"/>
    </font>
    <font>
      <b/>
      <sz val="11"/>
      <color theme="1"/>
      <name val="Arial"/>
    </font>
    <font>
      <sz val="10"/>
      <color rgb="FF000000"/>
      <name val="Arial"/>
    </font>
    <font>
      <sz val="11"/>
      <color theme="1"/>
      <name val="Arial"/>
    </font>
    <font>
      <b/>
      <sz val="11"/>
      <color rgb="FF000000"/>
      <name val="Arial"/>
    </font>
    <font>
      <sz val="10"/>
      <name val="Arial"/>
    </font>
    <font>
      <u/>
      <sz val="11"/>
      <color theme="1"/>
      <name val="Arial"/>
    </font>
    <font>
      <u/>
      <sz val="10"/>
      <color rgb="FF0000FF"/>
      <name val="Arial"/>
    </font>
    <font>
      <b/>
      <sz val="10"/>
      <color rgb="FF000000"/>
      <name val="Arial"/>
    </font>
    <font>
      <b/>
      <sz val="10"/>
      <color theme="1"/>
      <name val="Arial"/>
    </font>
    <font>
      <sz val="9"/>
      <color rgb="FF000000"/>
      <name val="Arial"/>
    </font>
    <font>
      <b/>
      <sz val="14"/>
      <color theme="1"/>
      <name val="Arial"/>
    </font>
    <font>
      <sz val="12"/>
      <color theme="1"/>
      <name val="Arial"/>
    </font>
    <font>
      <i/>
      <sz val="11"/>
      <color theme="1"/>
      <name val="Arial"/>
    </font>
    <font>
      <i/>
      <sz val="10"/>
      <color theme="1"/>
      <name val="Arial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FFFF99"/>
        <bgColor rgb="FFFFFF99"/>
      </patternFill>
    </fill>
    <fill>
      <patternFill patternType="solid">
        <fgColor rgb="FFA5A5A5"/>
        <bgColor rgb="FFA5A5A5"/>
      </patternFill>
    </fill>
  </fills>
  <borders count="15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dotted">
        <color rgb="FF000000"/>
      </bottom>
      <diagonal/>
    </border>
    <border>
      <left/>
      <right/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06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right"/>
    </xf>
    <xf numFmtId="49" fontId="10" fillId="0" borderId="0" xfId="0" applyNumberFormat="1" applyFont="1" applyAlignment="1">
      <alignment horizontal="right"/>
    </xf>
    <xf numFmtId="0" fontId="9" fillId="0" borderId="3" xfId="0" applyFont="1" applyBorder="1"/>
    <xf numFmtId="0" fontId="9" fillId="0" borderId="4" xfId="0" quotePrefix="1" applyFont="1" applyBorder="1" applyAlignment="1">
      <alignment horizontal="left"/>
    </xf>
    <xf numFmtId="0" fontId="9" fillId="0" borderId="4" xfId="0" applyFont="1" applyBorder="1"/>
    <xf numFmtId="0" fontId="12" fillId="0" borderId="0" xfId="0" applyFont="1"/>
    <xf numFmtId="0" fontId="9" fillId="0" borderId="0" xfId="0" applyFont="1"/>
    <xf numFmtId="0" fontId="9" fillId="0" borderId="5" xfId="0" applyFont="1" applyBorder="1"/>
    <xf numFmtId="0" fontId="13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9" fillId="0" borderId="0" xfId="0" quotePrefix="1" applyFont="1" applyAlignment="1">
      <alignment horizontal="left"/>
    </xf>
    <xf numFmtId="0" fontId="9" fillId="0" borderId="0" xfId="0" applyFont="1" applyAlignment="1">
      <alignment wrapText="1"/>
    </xf>
    <xf numFmtId="0" fontId="9" fillId="0" borderId="6" xfId="0" applyFont="1" applyBorder="1"/>
    <xf numFmtId="0" fontId="9" fillId="0" borderId="7" xfId="0" applyFont="1" applyBorder="1"/>
    <xf numFmtId="0" fontId="6" fillId="0" borderId="5" xfId="0" applyFont="1" applyBorder="1"/>
    <xf numFmtId="0" fontId="6" fillId="0" borderId="3" xfId="0" applyFont="1" applyBorder="1"/>
    <xf numFmtId="9" fontId="5" fillId="0" borderId="0" xfId="0" applyNumberFormat="1" applyFont="1"/>
    <xf numFmtId="0" fontId="10" fillId="0" borderId="0" xfId="0" applyFont="1" applyAlignment="1">
      <alignment horizontal="right"/>
    </xf>
    <xf numFmtId="0" fontId="10" fillId="0" borderId="0" xfId="0" quotePrefix="1" applyFont="1" applyAlignment="1">
      <alignment horizontal="left"/>
    </xf>
    <xf numFmtId="0" fontId="10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10" fillId="0" borderId="8" xfId="0" applyFont="1" applyBorder="1" applyAlignment="1">
      <alignment horizontal="center"/>
    </xf>
    <xf numFmtId="0" fontId="14" fillId="0" borderId="0" xfId="0" applyFont="1" applyAlignment="1">
      <alignment horizontal="left"/>
    </xf>
    <xf numFmtId="49" fontId="5" fillId="0" borderId="0" xfId="0" applyNumberFormat="1" applyFont="1" applyAlignment="1">
      <alignment horizontal="left"/>
    </xf>
    <xf numFmtId="0" fontId="10" fillId="0" borderId="8" xfId="0" applyFont="1" applyBorder="1" applyAlignment="1">
      <alignment horizontal="right"/>
    </xf>
    <xf numFmtId="0" fontId="8" fillId="0" borderId="0" xfId="0" applyFont="1" applyAlignment="1">
      <alignment horizontal="left"/>
    </xf>
    <xf numFmtId="3" fontId="5" fillId="0" borderId="0" xfId="0" applyNumberFormat="1" applyFont="1"/>
    <xf numFmtId="49" fontId="5" fillId="2" borderId="9" xfId="0" applyNumberFormat="1" applyFont="1" applyFill="1" applyBorder="1" applyAlignment="1">
      <alignment horizontal="center"/>
    </xf>
    <xf numFmtId="49" fontId="5" fillId="2" borderId="10" xfId="0" applyNumberFormat="1" applyFont="1" applyFill="1" applyBorder="1" applyAlignment="1">
      <alignment horizontal="center"/>
    </xf>
    <xf numFmtId="49" fontId="10" fillId="2" borderId="11" xfId="0" applyNumberFormat="1" applyFont="1" applyFill="1" applyBorder="1" applyAlignment="1">
      <alignment horizontal="left" vertical="center"/>
    </xf>
    <xf numFmtId="49" fontId="10" fillId="2" borderId="12" xfId="0" applyNumberFormat="1" applyFont="1" applyFill="1" applyBorder="1" applyAlignment="1">
      <alignment horizontal="center" vertical="center" wrapText="1"/>
    </xf>
    <xf numFmtId="4" fontId="10" fillId="2" borderId="12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wrapText="1"/>
    </xf>
    <xf numFmtId="9" fontId="10" fillId="2" borderId="12" xfId="0" applyNumberFormat="1" applyFont="1" applyFill="1" applyBorder="1" applyAlignment="1">
      <alignment horizontal="center" wrapText="1"/>
    </xf>
    <xf numFmtId="49" fontId="10" fillId="0" borderId="13" xfId="0" applyNumberFormat="1" applyFont="1" applyBorder="1"/>
    <xf numFmtId="49" fontId="10" fillId="0" borderId="0" xfId="0" applyNumberFormat="1" applyFont="1"/>
    <xf numFmtId="49" fontId="5" fillId="0" borderId="0" xfId="0" applyNumberFormat="1" applyFont="1"/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38" fontId="5" fillId="3" borderId="16" xfId="0" applyNumberFormat="1" applyFont="1" applyFill="1" applyBorder="1" applyAlignment="1">
      <alignment horizontal="right"/>
    </xf>
    <xf numFmtId="38" fontId="5" fillId="2" borderId="17" xfId="0" applyNumberFormat="1" applyFont="1" applyFill="1" applyBorder="1" applyAlignment="1">
      <alignment horizontal="right"/>
    </xf>
    <xf numFmtId="38" fontId="5" fillId="4" borderId="18" xfId="0" applyNumberFormat="1" applyFont="1" applyFill="1" applyBorder="1"/>
    <xf numFmtId="38" fontId="5" fillId="0" borderId="19" xfId="0" applyNumberFormat="1" applyFont="1" applyBorder="1" applyAlignment="1">
      <alignment horizontal="center"/>
    </xf>
    <xf numFmtId="0" fontId="5" fillId="0" borderId="20" xfId="0" applyFont="1" applyBorder="1"/>
    <xf numFmtId="9" fontId="5" fillId="0" borderId="21" xfId="0" applyNumberFormat="1" applyFont="1" applyBorder="1"/>
    <xf numFmtId="49" fontId="10" fillId="0" borderId="0" xfId="0" quotePrefix="1" applyNumberFormat="1" applyFont="1"/>
    <xf numFmtId="40" fontId="5" fillId="0" borderId="14" xfId="0" applyNumberFormat="1" applyFont="1" applyBorder="1" applyAlignment="1">
      <alignment horizontal="right"/>
    </xf>
    <xf numFmtId="40" fontId="5" fillId="0" borderId="15" xfId="0" applyNumberFormat="1" applyFont="1" applyBorder="1" applyAlignment="1">
      <alignment horizontal="right"/>
    </xf>
    <xf numFmtId="38" fontId="5" fillId="3" borderId="22" xfId="0" applyNumberFormat="1" applyFont="1" applyFill="1" applyBorder="1" applyAlignment="1">
      <alignment horizontal="right"/>
    </xf>
    <xf numFmtId="38" fontId="5" fillId="4" borderId="23" xfId="0" applyNumberFormat="1" applyFont="1" applyFill="1" applyBorder="1"/>
    <xf numFmtId="38" fontId="5" fillId="0" borderId="24" xfId="0" applyNumberFormat="1" applyFont="1" applyBorder="1" applyAlignment="1">
      <alignment horizontal="center"/>
    </xf>
    <xf numFmtId="38" fontId="5" fillId="0" borderId="25" xfId="0" applyNumberFormat="1" applyFont="1" applyBorder="1"/>
    <xf numFmtId="0" fontId="5" fillId="0" borderId="26" xfId="0" applyFont="1" applyBorder="1" applyAlignment="1">
      <alignment horizontal="center"/>
    </xf>
    <xf numFmtId="40" fontId="5" fillId="0" borderId="27" xfId="0" applyNumberFormat="1" applyFont="1" applyBorder="1" applyAlignment="1">
      <alignment horizontal="right"/>
    </xf>
    <xf numFmtId="38" fontId="5" fillId="0" borderId="26" xfId="0" applyNumberFormat="1" applyFont="1" applyBorder="1" applyAlignment="1">
      <alignment horizontal="right"/>
    </xf>
    <xf numFmtId="38" fontId="5" fillId="0" borderId="28" xfId="0" applyNumberFormat="1" applyFont="1" applyBorder="1" applyAlignment="1">
      <alignment horizontal="right"/>
    </xf>
    <xf numFmtId="38" fontId="5" fillId="0" borderId="27" xfId="0" applyNumberFormat="1" applyFont="1" applyBorder="1" applyAlignment="1">
      <alignment horizontal="right"/>
    </xf>
    <xf numFmtId="38" fontId="5" fillId="2" borderId="29" xfId="0" applyNumberFormat="1" applyFont="1" applyFill="1" applyBorder="1" applyAlignment="1">
      <alignment horizontal="right"/>
    </xf>
    <xf numFmtId="38" fontId="5" fillId="4" borderId="30" xfId="0" applyNumberFormat="1" applyFont="1" applyFill="1" applyBorder="1"/>
    <xf numFmtId="38" fontId="5" fillId="0" borderId="31" xfId="0" applyNumberFormat="1" applyFont="1" applyBorder="1" applyAlignment="1">
      <alignment horizontal="center"/>
    </xf>
    <xf numFmtId="3" fontId="5" fillId="0" borderId="32" xfId="0" quotePrefix="1" applyNumberFormat="1" applyFont="1" applyBorder="1" applyAlignment="1">
      <alignment horizontal="center"/>
    </xf>
    <xf numFmtId="38" fontId="5" fillId="4" borderId="33" xfId="0" applyNumberFormat="1" applyFont="1" applyFill="1" applyBorder="1"/>
    <xf numFmtId="49" fontId="10" fillId="0" borderId="5" xfId="0" applyNumberFormat="1" applyFont="1" applyBorder="1"/>
    <xf numFmtId="0" fontId="5" fillId="0" borderId="34" xfId="0" applyFont="1" applyBorder="1" applyAlignment="1">
      <alignment horizontal="center"/>
    </xf>
    <xf numFmtId="38" fontId="10" fillId="0" borderId="34" xfId="0" applyNumberFormat="1" applyFont="1" applyBorder="1" applyAlignment="1">
      <alignment horizontal="right"/>
    </xf>
    <xf numFmtId="38" fontId="10" fillId="0" borderId="35" xfId="0" applyNumberFormat="1" applyFont="1" applyBorder="1" applyAlignment="1">
      <alignment horizontal="right"/>
    </xf>
    <xf numFmtId="38" fontId="10" fillId="4" borderId="36" xfId="0" applyNumberFormat="1" applyFont="1" applyFill="1" applyBorder="1" applyAlignment="1">
      <alignment horizontal="right"/>
    </xf>
    <xf numFmtId="38" fontId="10" fillId="5" borderId="37" xfId="0" applyNumberFormat="1" applyFont="1" applyFill="1" applyBorder="1" applyAlignment="1">
      <alignment horizontal="right"/>
    </xf>
    <xf numFmtId="38" fontId="10" fillId="4" borderId="38" xfId="0" applyNumberFormat="1" applyFont="1" applyFill="1" applyBorder="1"/>
    <xf numFmtId="38" fontId="10" fillId="6" borderId="39" xfId="0" applyNumberFormat="1" applyFont="1" applyFill="1" applyBorder="1" applyAlignment="1">
      <alignment horizontal="center"/>
    </xf>
    <xf numFmtId="38" fontId="5" fillId="4" borderId="40" xfId="0" applyNumberFormat="1" applyFont="1" applyFill="1" applyBorder="1"/>
    <xf numFmtId="9" fontId="5" fillId="4" borderId="41" xfId="0" applyNumberFormat="1" applyFont="1" applyFill="1" applyBorder="1"/>
    <xf numFmtId="38" fontId="5" fillId="0" borderId="14" xfId="0" applyNumberFormat="1" applyFont="1" applyBorder="1" applyAlignment="1">
      <alignment horizontal="right"/>
    </xf>
    <xf numFmtId="38" fontId="5" fillId="0" borderId="15" xfId="0" applyNumberFormat="1" applyFont="1" applyBorder="1" applyAlignment="1">
      <alignment horizontal="right"/>
    </xf>
    <xf numFmtId="38" fontId="5" fillId="2" borderId="42" xfId="0" applyNumberFormat="1" applyFont="1" applyFill="1" applyBorder="1" applyAlignment="1">
      <alignment horizontal="right"/>
    </xf>
    <xf numFmtId="38" fontId="5" fillId="3" borderId="43" xfId="0" applyNumberFormat="1" applyFont="1" applyFill="1" applyBorder="1" applyAlignment="1">
      <alignment horizontal="right"/>
    </xf>
    <xf numFmtId="38" fontId="5" fillId="4" borderId="44" xfId="0" applyNumberFormat="1" applyFont="1" applyFill="1" applyBorder="1"/>
    <xf numFmtId="38" fontId="5" fillId="2" borderId="22" xfId="0" applyNumberFormat="1" applyFont="1" applyFill="1" applyBorder="1" applyAlignment="1">
      <alignment horizontal="right"/>
    </xf>
    <xf numFmtId="38" fontId="5" fillId="3" borderId="29" xfId="0" applyNumberFormat="1" applyFont="1" applyFill="1" applyBorder="1" applyAlignment="1">
      <alignment horizontal="right"/>
    </xf>
    <xf numFmtId="40" fontId="5" fillId="3" borderId="26" xfId="0" applyNumberFormat="1" applyFont="1" applyFill="1" applyBorder="1" applyAlignment="1">
      <alignment horizontal="right"/>
    </xf>
    <xf numFmtId="38" fontId="5" fillId="0" borderId="45" xfId="0" applyNumberFormat="1" applyFont="1" applyBorder="1" applyAlignment="1">
      <alignment horizontal="right"/>
    </xf>
    <xf numFmtId="38" fontId="5" fillId="3" borderId="46" xfId="0" applyNumberFormat="1" applyFont="1" applyFill="1" applyBorder="1" applyAlignment="1">
      <alignment horizontal="right"/>
    </xf>
    <xf numFmtId="0" fontId="5" fillId="0" borderId="26" xfId="0" quotePrefix="1" applyFont="1" applyBorder="1" applyAlignment="1">
      <alignment horizontal="center"/>
    </xf>
    <xf numFmtId="40" fontId="5" fillId="0" borderId="26" xfId="0" applyNumberFormat="1" applyFont="1" applyBorder="1" applyAlignment="1">
      <alignment horizontal="right"/>
    </xf>
    <xf numFmtId="38" fontId="5" fillId="2" borderId="47" xfId="0" applyNumberFormat="1" applyFont="1" applyFill="1" applyBorder="1" applyAlignment="1">
      <alignment horizontal="right"/>
    </xf>
    <xf numFmtId="0" fontId="5" fillId="0" borderId="32" xfId="0" applyFont="1" applyBorder="1" applyAlignment="1">
      <alignment horizontal="center"/>
    </xf>
    <xf numFmtId="40" fontId="5" fillId="0" borderId="32" xfId="0" applyNumberFormat="1" applyFont="1" applyBorder="1" applyAlignment="1">
      <alignment horizontal="right"/>
    </xf>
    <xf numFmtId="38" fontId="5" fillId="0" borderId="48" xfId="0" applyNumberFormat="1" applyFont="1" applyBorder="1" applyAlignment="1">
      <alignment horizontal="right"/>
    </xf>
    <xf numFmtId="38" fontId="5" fillId="0" borderId="49" xfId="0" applyNumberFormat="1" applyFont="1" applyBorder="1" applyAlignment="1">
      <alignment horizontal="right"/>
    </xf>
    <xf numFmtId="38" fontId="5" fillId="0" borderId="32" xfId="0" applyNumberFormat="1" applyFont="1" applyBorder="1" applyAlignment="1">
      <alignment horizontal="right"/>
    </xf>
    <xf numFmtId="0" fontId="10" fillId="0" borderId="34" xfId="0" applyFont="1" applyBorder="1" applyAlignment="1">
      <alignment horizontal="center"/>
    </xf>
    <xf numFmtId="38" fontId="5" fillId="0" borderId="34" xfId="0" applyNumberFormat="1" applyFont="1" applyBorder="1" applyAlignment="1">
      <alignment horizontal="right"/>
    </xf>
    <xf numFmtId="38" fontId="10" fillId="4" borderId="37" xfId="0" applyNumberFormat="1" applyFont="1" applyFill="1" applyBorder="1" applyAlignment="1">
      <alignment horizontal="right"/>
    </xf>
    <xf numFmtId="38" fontId="5" fillId="0" borderId="50" xfId="0" applyNumberFormat="1" applyFont="1" applyBorder="1" applyAlignment="1">
      <alignment horizontal="right"/>
    </xf>
    <xf numFmtId="38" fontId="5" fillId="5" borderId="42" xfId="0" applyNumberFormat="1" applyFont="1" applyFill="1" applyBorder="1" applyAlignment="1">
      <alignment horizontal="right"/>
    </xf>
    <xf numFmtId="38" fontId="5" fillId="2" borderId="43" xfId="0" applyNumberFormat="1" applyFont="1" applyFill="1" applyBorder="1" applyAlignment="1">
      <alignment horizontal="right"/>
    </xf>
    <xf numFmtId="49" fontId="5" fillId="0" borderId="13" xfId="0" applyNumberFormat="1" applyFont="1" applyBorder="1"/>
    <xf numFmtId="38" fontId="5" fillId="5" borderId="22" xfId="0" applyNumberFormat="1" applyFont="1" applyFill="1" applyBorder="1" applyAlignment="1">
      <alignment horizontal="right"/>
    </xf>
    <xf numFmtId="40" fontId="5" fillId="2" borderId="27" xfId="0" applyNumberFormat="1" applyFont="1" applyFill="1" applyBorder="1" applyAlignment="1">
      <alignment horizontal="right"/>
    </xf>
    <xf numFmtId="38" fontId="5" fillId="2" borderId="27" xfId="0" applyNumberFormat="1" applyFont="1" applyFill="1" applyBorder="1" applyAlignment="1">
      <alignment horizontal="right"/>
    </xf>
    <xf numFmtId="38" fontId="5" fillId="6" borderId="51" xfId="0" applyNumberFormat="1" applyFont="1" applyFill="1" applyBorder="1" applyAlignment="1">
      <alignment horizontal="right"/>
    </xf>
    <xf numFmtId="40" fontId="5" fillId="2" borderId="22" xfId="0" applyNumberFormat="1" applyFont="1" applyFill="1" applyBorder="1" applyAlignment="1">
      <alignment horizontal="right"/>
    </xf>
    <xf numFmtId="40" fontId="5" fillId="0" borderId="49" xfId="0" applyNumberFormat="1" applyFont="1" applyBorder="1" applyAlignment="1">
      <alignment horizontal="right"/>
    </xf>
    <xf numFmtId="38" fontId="5" fillId="5" borderId="52" xfId="0" applyNumberFormat="1" applyFont="1" applyFill="1" applyBorder="1" applyAlignment="1">
      <alignment horizontal="right"/>
    </xf>
    <xf numFmtId="0" fontId="10" fillId="0" borderId="5" xfId="0" applyFont="1" applyBorder="1"/>
    <xf numFmtId="38" fontId="10" fillId="4" borderId="40" xfId="0" applyNumberFormat="1" applyFont="1" applyFill="1" applyBorder="1"/>
    <xf numFmtId="9" fontId="10" fillId="4" borderId="41" xfId="0" applyNumberFormat="1" applyFont="1" applyFill="1" applyBorder="1"/>
    <xf numFmtId="0" fontId="15" fillId="0" borderId="0" xfId="0" applyFont="1"/>
    <xf numFmtId="49" fontId="5" fillId="0" borderId="0" xfId="0" quotePrefix="1" applyNumberFormat="1" applyFont="1" applyAlignment="1">
      <alignment horizontal="left"/>
    </xf>
    <xf numFmtId="38" fontId="5" fillId="6" borderId="27" xfId="0" applyNumberFormat="1" applyFont="1" applyFill="1" applyBorder="1" applyAlignment="1">
      <alignment horizontal="right"/>
    </xf>
    <xf numFmtId="38" fontId="10" fillId="4" borderId="42" xfId="0" applyNumberFormat="1" applyFont="1" applyFill="1" applyBorder="1" applyAlignment="1">
      <alignment horizontal="right"/>
    </xf>
    <xf numFmtId="38" fontId="10" fillId="4" borderId="43" xfId="0" applyNumberFormat="1" applyFont="1" applyFill="1" applyBorder="1" applyAlignment="1">
      <alignment horizontal="right"/>
    </xf>
    <xf numFmtId="38" fontId="10" fillId="4" borderId="44" xfId="0" applyNumberFormat="1" applyFont="1" applyFill="1" applyBorder="1"/>
    <xf numFmtId="38" fontId="10" fillId="6" borderId="53" xfId="0" applyNumberFormat="1" applyFont="1" applyFill="1" applyBorder="1" applyAlignment="1">
      <alignment horizontal="center"/>
    </xf>
    <xf numFmtId="38" fontId="10" fillId="4" borderId="22" xfId="0" applyNumberFormat="1" applyFont="1" applyFill="1" applyBorder="1" applyAlignment="1">
      <alignment horizontal="right"/>
    </xf>
    <xf numFmtId="38" fontId="10" fillId="4" borderId="29" xfId="0" applyNumberFormat="1" applyFont="1" applyFill="1" applyBorder="1" applyAlignment="1">
      <alignment horizontal="right"/>
    </xf>
    <xf numFmtId="38" fontId="10" fillId="4" borderId="23" xfId="0" applyNumberFormat="1" applyFont="1" applyFill="1" applyBorder="1"/>
    <xf numFmtId="38" fontId="10" fillId="6" borderId="54" xfId="0" applyNumberFormat="1" applyFont="1" applyFill="1" applyBorder="1" applyAlignment="1">
      <alignment horizontal="center"/>
    </xf>
    <xf numFmtId="38" fontId="5" fillId="4" borderId="55" xfId="0" applyNumberFormat="1" applyFont="1" applyFill="1" applyBorder="1"/>
    <xf numFmtId="38" fontId="5" fillId="4" borderId="56" xfId="0" applyNumberFormat="1" applyFont="1" applyFill="1" applyBorder="1"/>
    <xf numFmtId="38" fontId="10" fillId="4" borderId="59" xfId="0" applyNumberFormat="1" applyFont="1" applyFill="1" applyBorder="1" applyAlignment="1">
      <alignment horizontal="right"/>
    </xf>
    <xf numFmtId="38" fontId="10" fillId="4" borderId="60" xfId="0" applyNumberFormat="1" applyFont="1" applyFill="1" applyBorder="1" applyAlignment="1">
      <alignment horizontal="right"/>
    </xf>
    <xf numFmtId="38" fontId="10" fillId="4" borderId="61" xfId="0" applyNumberFormat="1" applyFont="1" applyFill="1" applyBorder="1"/>
    <xf numFmtId="38" fontId="10" fillId="6" borderId="62" xfId="0" applyNumberFormat="1" applyFont="1" applyFill="1" applyBorder="1" applyAlignment="1">
      <alignment horizontal="center"/>
    </xf>
    <xf numFmtId="38" fontId="5" fillId="4" borderId="63" xfId="0" applyNumberFormat="1" applyFont="1" applyFill="1" applyBorder="1"/>
    <xf numFmtId="9" fontId="5" fillId="4" borderId="64" xfId="0" applyNumberFormat="1" applyFont="1" applyFill="1" applyBorder="1"/>
    <xf numFmtId="49" fontId="5" fillId="0" borderId="5" xfId="0" applyNumberFormat="1" applyFont="1" applyBorder="1"/>
    <xf numFmtId="38" fontId="5" fillId="3" borderId="42" xfId="0" applyNumberFormat="1" applyFont="1" applyFill="1" applyBorder="1" applyAlignment="1">
      <alignment horizontal="right"/>
    </xf>
    <xf numFmtId="49" fontId="10" fillId="0" borderId="13" xfId="0" quotePrefix="1" applyNumberFormat="1" applyFont="1" applyBorder="1"/>
    <xf numFmtId="38" fontId="5" fillId="3" borderId="26" xfId="0" applyNumberFormat="1" applyFont="1" applyFill="1" applyBorder="1" applyAlignment="1">
      <alignment horizontal="right"/>
    </xf>
    <xf numFmtId="49" fontId="10" fillId="0" borderId="2" xfId="0" applyNumberFormat="1" applyFont="1" applyBorder="1"/>
    <xf numFmtId="0" fontId="10" fillId="0" borderId="37" xfId="0" applyFont="1" applyBorder="1" applyAlignment="1">
      <alignment horizontal="center"/>
    </xf>
    <xf numFmtId="38" fontId="10" fillId="0" borderId="37" xfId="0" applyNumberFormat="1" applyFont="1" applyBorder="1" applyAlignment="1">
      <alignment horizontal="right"/>
    </xf>
    <xf numFmtId="38" fontId="10" fillId="0" borderId="65" xfId="0" applyNumberFormat="1" applyFont="1" applyBorder="1" applyAlignment="1">
      <alignment horizontal="right"/>
    </xf>
    <xf numFmtId="0" fontId="5" fillId="0" borderId="13" xfId="0" applyFont="1" applyBorder="1"/>
    <xf numFmtId="0" fontId="10" fillId="0" borderId="0" xfId="0" quotePrefix="1" applyFont="1"/>
    <xf numFmtId="0" fontId="10" fillId="0" borderId="0" xfId="0" applyFont="1"/>
    <xf numFmtId="0" fontId="5" fillId="0" borderId="66" xfId="0" applyFont="1" applyBorder="1" applyAlignment="1">
      <alignment horizontal="center"/>
    </xf>
    <xf numFmtId="49" fontId="5" fillId="0" borderId="67" xfId="0" applyNumberFormat="1" applyFont="1" applyBorder="1"/>
    <xf numFmtId="49" fontId="5" fillId="0" borderId="68" xfId="0" applyNumberFormat="1" applyFont="1" applyBorder="1"/>
    <xf numFmtId="49" fontId="10" fillId="0" borderId="69" xfId="0" applyNumberFormat="1" applyFont="1" applyBorder="1"/>
    <xf numFmtId="0" fontId="10" fillId="0" borderId="70" xfId="0" applyFont="1" applyBorder="1" applyAlignment="1">
      <alignment horizontal="center"/>
    </xf>
    <xf numFmtId="38" fontId="10" fillId="0" borderId="70" xfId="0" applyNumberFormat="1" applyFont="1" applyBorder="1" applyAlignment="1">
      <alignment horizontal="right"/>
    </xf>
    <xf numFmtId="38" fontId="10" fillId="0" borderId="71" xfId="0" applyNumberFormat="1" applyFont="1" applyBorder="1" applyAlignment="1">
      <alignment horizontal="right"/>
    </xf>
    <xf numFmtId="38" fontId="10" fillId="0" borderId="69" xfId="0" applyNumberFormat="1" applyFont="1" applyBorder="1" applyAlignment="1">
      <alignment horizontal="right"/>
    </xf>
    <xf numFmtId="38" fontId="10" fillId="4" borderId="72" xfId="0" applyNumberFormat="1" applyFont="1" applyFill="1" applyBorder="1" applyAlignment="1">
      <alignment horizontal="right"/>
    </xf>
    <xf numFmtId="38" fontId="10" fillId="4" borderId="70" xfId="0" applyNumberFormat="1" applyFont="1" applyFill="1" applyBorder="1" applyAlignment="1">
      <alignment horizontal="right"/>
    </xf>
    <xf numFmtId="38" fontId="10" fillId="4" borderId="73" xfId="0" applyNumberFormat="1" applyFont="1" applyFill="1" applyBorder="1"/>
    <xf numFmtId="38" fontId="10" fillId="6" borderId="74" xfId="0" applyNumberFormat="1" applyFont="1" applyFill="1" applyBorder="1" applyAlignment="1">
      <alignment horizontal="center"/>
    </xf>
    <xf numFmtId="49" fontId="10" fillId="0" borderId="68" xfId="0" applyNumberFormat="1" applyFont="1" applyBorder="1"/>
    <xf numFmtId="0" fontId="10" fillId="0" borderId="68" xfId="0" applyFont="1" applyBorder="1" applyAlignment="1">
      <alignment horizontal="center"/>
    </xf>
    <xf numFmtId="38" fontId="10" fillId="0" borderId="68" xfId="0" applyNumberFormat="1" applyFont="1" applyBorder="1" applyAlignment="1">
      <alignment horizontal="right"/>
    </xf>
    <xf numFmtId="38" fontId="10" fillId="4" borderId="75" xfId="0" applyNumberFormat="1" applyFont="1" applyFill="1" applyBorder="1" applyAlignment="1">
      <alignment horizontal="right"/>
    </xf>
    <xf numFmtId="38" fontId="10" fillId="4" borderId="76" xfId="0" applyNumberFormat="1" applyFont="1" applyFill="1" applyBorder="1" applyAlignment="1">
      <alignment horizontal="right"/>
    </xf>
    <xf numFmtId="38" fontId="10" fillId="4" borderId="77" xfId="0" applyNumberFormat="1" applyFont="1" applyFill="1" applyBorder="1"/>
    <xf numFmtId="38" fontId="10" fillId="6" borderId="78" xfId="0" applyNumberFormat="1" applyFont="1" applyFill="1" applyBorder="1" applyAlignment="1">
      <alignment horizontal="center"/>
    </xf>
    <xf numFmtId="38" fontId="10" fillId="2" borderId="12" xfId="0" applyNumberFormat="1" applyFont="1" applyFill="1" applyBorder="1" applyAlignment="1">
      <alignment horizontal="center" vertical="center" wrapText="1"/>
    </xf>
    <xf numFmtId="38" fontId="10" fillId="2" borderId="9" xfId="0" applyNumberFormat="1" applyFont="1" applyFill="1" applyBorder="1" applyAlignment="1">
      <alignment horizontal="center" vertical="center" wrapText="1"/>
    </xf>
    <xf numFmtId="38" fontId="10" fillId="2" borderId="40" xfId="0" applyNumberFormat="1" applyFont="1" applyFill="1" applyBorder="1" applyAlignment="1">
      <alignment horizontal="center" wrapText="1"/>
    </xf>
    <xf numFmtId="39" fontId="10" fillId="2" borderId="41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wrapText="1"/>
    </xf>
    <xf numFmtId="0" fontId="5" fillId="0" borderId="32" xfId="0" quotePrefix="1" applyFont="1" applyBorder="1" applyAlignment="1">
      <alignment horizontal="center"/>
    </xf>
    <xf numFmtId="38" fontId="5" fillId="0" borderId="79" xfId="0" applyNumberFormat="1" applyFont="1" applyBorder="1" applyAlignment="1">
      <alignment horizontal="right"/>
    </xf>
    <xf numFmtId="38" fontId="5" fillId="0" borderId="14" xfId="0" applyNumberFormat="1" applyFont="1" applyBorder="1" applyAlignment="1">
      <alignment horizontal="center"/>
    </xf>
    <xf numFmtId="38" fontId="5" fillId="0" borderId="15" xfId="0" applyNumberFormat="1" applyFont="1" applyBorder="1" applyAlignment="1">
      <alignment horizontal="center"/>
    </xf>
    <xf numFmtId="38" fontId="5" fillId="0" borderId="66" xfId="0" applyNumberFormat="1" applyFont="1" applyBorder="1" applyAlignment="1">
      <alignment horizontal="right"/>
    </xf>
    <xf numFmtId="38" fontId="5" fillId="0" borderId="80" xfId="0" applyNumberFormat="1" applyFont="1" applyBorder="1" applyAlignment="1">
      <alignment horizontal="right"/>
    </xf>
    <xf numFmtId="38" fontId="5" fillId="3" borderId="47" xfId="0" applyNumberFormat="1" applyFont="1" applyFill="1" applyBorder="1" applyAlignment="1">
      <alignment horizontal="right"/>
    </xf>
    <xf numFmtId="0" fontId="10" fillId="0" borderId="2" xfId="0" applyFont="1" applyBorder="1"/>
    <xf numFmtId="38" fontId="10" fillId="6" borderId="38" xfId="0" applyNumberFormat="1" applyFont="1" applyFill="1" applyBorder="1" applyAlignment="1">
      <alignment horizontal="center"/>
    </xf>
    <xf numFmtId="49" fontId="16" fillId="0" borderId="0" xfId="0" quotePrefix="1" applyNumberFormat="1" applyFont="1" applyAlignment="1">
      <alignment horizontal="left"/>
    </xf>
    <xf numFmtId="38" fontId="5" fillId="0" borderId="30" xfId="0" applyNumberFormat="1" applyFont="1" applyBorder="1" applyAlignment="1">
      <alignment horizontal="right"/>
    </xf>
    <xf numFmtId="0" fontId="5" fillId="0" borderId="66" xfId="0" quotePrefix="1" applyFont="1" applyBorder="1" applyAlignment="1">
      <alignment horizontal="center"/>
    </xf>
    <xf numFmtId="38" fontId="5" fillId="0" borderId="84" xfId="0" applyNumberFormat="1" applyFont="1" applyBorder="1" applyAlignment="1">
      <alignment horizontal="right"/>
    </xf>
    <xf numFmtId="38" fontId="5" fillId="3" borderId="86" xfId="0" applyNumberFormat="1" applyFont="1" applyFill="1" applyBorder="1" applyAlignment="1">
      <alignment horizontal="right"/>
    </xf>
    <xf numFmtId="38" fontId="5" fillId="3" borderId="52" xfId="0" applyNumberFormat="1" applyFont="1" applyFill="1" applyBorder="1" applyAlignment="1">
      <alignment horizontal="right"/>
    </xf>
    <xf numFmtId="38" fontId="5" fillId="4" borderId="87" xfId="0" applyNumberFormat="1" applyFont="1" applyFill="1" applyBorder="1"/>
    <xf numFmtId="38" fontId="10" fillId="6" borderId="88" xfId="0" applyNumberFormat="1" applyFont="1" applyFill="1" applyBorder="1" applyAlignment="1">
      <alignment horizontal="right"/>
    </xf>
    <xf numFmtId="38" fontId="10" fillId="6" borderId="17" xfId="0" applyNumberFormat="1" applyFont="1" applyFill="1" applyBorder="1" applyAlignment="1">
      <alignment horizontal="right"/>
    </xf>
    <xf numFmtId="38" fontId="5" fillId="4" borderId="22" xfId="0" applyNumberFormat="1" applyFont="1" applyFill="1" applyBorder="1" applyAlignment="1">
      <alignment horizontal="right"/>
    </xf>
    <xf numFmtId="38" fontId="5" fillId="4" borderId="29" xfId="0" applyNumberFormat="1" applyFont="1" applyFill="1" applyBorder="1" applyAlignment="1">
      <alignment horizontal="right"/>
    </xf>
    <xf numFmtId="38" fontId="5" fillId="6" borderId="54" xfId="0" applyNumberFormat="1" applyFont="1" applyFill="1" applyBorder="1" applyAlignment="1">
      <alignment horizontal="center"/>
    </xf>
    <xf numFmtId="38" fontId="5" fillId="4" borderId="89" xfId="0" applyNumberFormat="1" applyFont="1" applyFill="1" applyBorder="1"/>
    <xf numFmtId="9" fontId="5" fillId="4" borderId="90" xfId="0" applyNumberFormat="1" applyFont="1" applyFill="1" applyBorder="1"/>
    <xf numFmtId="0" fontId="10" fillId="0" borderId="14" xfId="0" applyFont="1" applyBorder="1" applyAlignment="1">
      <alignment horizontal="center"/>
    </xf>
    <xf numFmtId="38" fontId="10" fillId="6" borderId="91" xfId="0" applyNumberFormat="1" applyFont="1" applyFill="1" applyBorder="1" applyAlignment="1">
      <alignment horizontal="right"/>
    </xf>
    <xf numFmtId="38" fontId="10" fillId="6" borderId="92" xfId="0" applyNumberFormat="1" applyFont="1" applyFill="1" applyBorder="1" applyAlignment="1">
      <alignment horizontal="right"/>
    </xf>
    <xf numFmtId="38" fontId="5" fillId="6" borderId="88" xfId="0" applyNumberFormat="1" applyFont="1" applyFill="1" applyBorder="1" applyAlignment="1">
      <alignment horizontal="right"/>
    </xf>
    <xf numFmtId="38" fontId="5" fillId="6" borderId="93" xfId="0" applyNumberFormat="1" applyFont="1" applyFill="1" applyBorder="1" applyAlignment="1">
      <alignment horizontal="right"/>
    </xf>
    <xf numFmtId="38" fontId="5" fillId="4" borderId="94" xfId="0" applyNumberFormat="1" applyFont="1" applyFill="1" applyBorder="1" applyAlignment="1">
      <alignment horizontal="right"/>
    </xf>
    <xf numFmtId="38" fontId="5" fillId="4" borderId="43" xfId="0" applyNumberFormat="1" applyFont="1" applyFill="1" applyBorder="1" applyAlignment="1">
      <alignment horizontal="right"/>
    </xf>
    <xf numFmtId="38" fontId="6" fillId="6" borderId="95" xfId="0" applyNumberFormat="1" applyFont="1" applyFill="1" applyBorder="1" applyAlignment="1">
      <alignment horizontal="right"/>
    </xf>
    <xf numFmtId="38" fontId="5" fillId="6" borderId="95" xfId="0" applyNumberFormat="1" applyFont="1" applyFill="1" applyBorder="1" applyAlignment="1">
      <alignment horizontal="right"/>
    </xf>
    <xf numFmtId="38" fontId="5" fillId="6" borderId="90" xfId="0" applyNumberFormat="1" applyFont="1" applyFill="1" applyBorder="1" applyAlignment="1">
      <alignment horizontal="right"/>
    </xf>
    <xf numFmtId="38" fontId="5" fillId="4" borderId="17" xfId="0" applyNumberFormat="1" applyFont="1" applyFill="1" applyBorder="1" applyAlignment="1">
      <alignment horizontal="right"/>
    </xf>
    <xf numFmtId="49" fontId="10" fillId="0" borderId="67" xfId="0" applyNumberFormat="1" applyFont="1" applyBorder="1"/>
    <xf numFmtId="0" fontId="5" fillId="0" borderId="68" xfId="0" applyFont="1" applyBorder="1"/>
    <xf numFmtId="0" fontId="5" fillId="0" borderId="96" xfId="0" applyFont="1" applyBorder="1" applyAlignment="1">
      <alignment horizontal="center"/>
    </xf>
    <xf numFmtId="38" fontId="5" fillId="6" borderId="76" xfId="0" applyNumberFormat="1" applyFont="1" applyFill="1" applyBorder="1" applyAlignment="1">
      <alignment horizontal="right"/>
    </xf>
    <xf numFmtId="38" fontId="5" fillId="6" borderId="77" xfId="0" applyNumberFormat="1" applyFont="1" applyFill="1" applyBorder="1" applyAlignment="1">
      <alignment horizontal="right"/>
    </xf>
    <xf numFmtId="38" fontId="5" fillId="4" borderId="97" xfId="0" applyNumberFormat="1" applyFont="1" applyFill="1" applyBorder="1" applyAlignment="1">
      <alignment horizontal="right"/>
    </xf>
    <xf numFmtId="38" fontId="5" fillId="4" borderId="98" xfId="0" applyNumberFormat="1" applyFont="1" applyFill="1" applyBorder="1" applyAlignment="1">
      <alignment horizontal="right"/>
    </xf>
    <xf numFmtId="38" fontId="5" fillId="4" borderId="99" xfId="0" applyNumberFormat="1" applyFont="1" applyFill="1" applyBorder="1"/>
    <xf numFmtId="38" fontId="5" fillId="6" borderId="78" xfId="0" applyNumberFormat="1" applyFont="1" applyFill="1" applyBorder="1" applyAlignment="1">
      <alignment horizontal="center"/>
    </xf>
    <xf numFmtId="38" fontId="5" fillId="4" borderId="100" xfId="0" applyNumberFormat="1" applyFont="1" applyFill="1" applyBorder="1"/>
    <xf numFmtId="9" fontId="5" fillId="4" borderId="101" xfId="0" applyNumberFormat="1" applyFont="1" applyFill="1" applyBorder="1"/>
    <xf numFmtId="49" fontId="5" fillId="2" borderId="102" xfId="0" applyNumberFormat="1" applyFont="1" applyFill="1" applyBorder="1" applyAlignment="1">
      <alignment horizontal="center"/>
    </xf>
    <xf numFmtId="0" fontId="5" fillId="3" borderId="29" xfId="0" applyFont="1" applyFill="1" applyBorder="1" applyAlignment="1">
      <alignment horizontal="center"/>
    </xf>
    <xf numFmtId="38" fontId="5" fillId="3" borderId="103" xfId="0" applyNumberFormat="1" applyFont="1" applyFill="1" applyBorder="1" applyAlignment="1">
      <alignment horizontal="right"/>
    </xf>
    <xf numFmtId="38" fontId="5" fillId="0" borderId="21" xfId="0" applyNumberFormat="1" applyFont="1" applyBorder="1" applyAlignment="1">
      <alignment horizontal="center"/>
    </xf>
    <xf numFmtId="38" fontId="5" fillId="4" borderId="104" xfId="0" applyNumberFormat="1" applyFont="1" applyFill="1" applyBorder="1"/>
    <xf numFmtId="38" fontId="5" fillId="5" borderId="26" xfId="0" applyNumberFormat="1" applyFont="1" applyFill="1" applyBorder="1" applyAlignment="1">
      <alignment horizontal="right"/>
    </xf>
    <xf numFmtId="38" fontId="5" fillId="5" borderId="105" xfId="0" applyNumberFormat="1" applyFont="1" applyFill="1" applyBorder="1" applyAlignment="1">
      <alignment horizontal="right"/>
    </xf>
    <xf numFmtId="38" fontId="5" fillId="5" borderId="27" xfId="0" applyNumberFormat="1" applyFont="1" applyFill="1" applyBorder="1" applyAlignment="1">
      <alignment horizontal="right"/>
    </xf>
    <xf numFmtId="38" fontId="5" fillId="4" borderId="106" xfId="0" applyNumberFormat="1" applyFont="1" applyFill="1" applyBorder="1"/>
    <xf numFmtId="38" fontId="5" fillId="0" borderId="107" xfId="0" applyNumberFormat="1" applyFont="1" applyBorder="1" applyAlignment="1">
      <alignment horizontal="right"/>
    </xf>
    <xf numFmtId="38" fontId="5" fillId="0" borderId="57" xfId="0" applyNumberFormat="1" applyFont="1" applyBorder="1" applyAlignment="1">
      <alignment horizontal="right"/>
    </xf>
    <xf numFmtId="38" fontId="5" fillId="0" borderId="82" xfId="0" applyNumberFormat="1" applyFont="1" applyBorder="1" applyAlignment="1">
      <alignment horizontal="center"/>
    </xf>
    <xf numFmtId="38" fontId="10" fillId="4" borderId="108" xfId="0" applyNumberFormat="1" applyFont="1" applyFill="1" applyBorder="1"/>
    <xf numFmtId="38" fontId="5" fillId="0" borderId="109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57" xfId="0" applyFont="1" applyBorder="1" applyAlignment="1">
      <alignment horizontal="center"/>
    </xf>
    <xf numFmtId="38" fontId="10" fillId="4" borderId="110" xfId="0" applyNumberFormat="1" applyFont="1" applyFill="1" applyBorder="1"/>
    <xf numFmtId="38" fontId="10" fillId="0" borderId="111" xfId="0" applyNumberFormat="1" applyFont="1" applyBorder="1" applyAlignment="1">
      <alignment horizontal="center"/>
    </xf>
    <xf numFmtId="38" fontId="5" fillId="4" borderId="42" xfId="0" applyNumberFormat="1" applyFont="1" applyFill="1" applyBorder="1" applyAlignment="1">
      <alignment horizontal="right"/>
    </xf>
    <xf numFmtId="0" fontId="6" fillId="0" borderId="21" xfId="0" applyFont="1" applyBorder="1"/>
    <xf numFmtId="38" fontId="5" fillId="4" borderId="59" xfId="0" applyNumberFormat="1" applyFont="1" applyFill="1" applyBorder="1" applyAlignment="1">
      <alignment horizontal="right"/>
    </xf>
    <xf numFmtId="38" fontId="5" fillId="4" borderId="60" xfId="0" applyNumberFormat="1" applyFont="1" applyFill="1" applyBorder="1" applyAlignment="1">
      <alignment horizontal="right"/>
    </xf>
    <xf numFmtId="38" fontId="5" fillId="4" borderId="61" xfId="0" applyNumberFormat="1" applyFont="1" applyFill="1" applyBorder="1"/>
    <xf numFmtId="38" fontId="5" fillId="6" borderId="62" xfId="0" applyNumberFormat="1" applyFont="1" applyFill="1" applyBorder="1" applyAlignment="1">
      <alignment horizontal="center"/>
    </xf>
    <xf numFmtId="38" fontId="5" fillId="0" borderId="34" xfId="0" applyNumberFormat="1" applyFont="1" applyBorder="1" applyAlignment="1">
      <alignment horizontal="center"/>
    </xf>
    <xf numFmtId="38" fontId="5" fillId="0" borderId="50" xfId="0" applyNumberFormat="1" applyFont="1" applyBorder="1" applyAlignment="1">
      <alignment horizontal="center"/>
    </xf>
    <xf numFmtId="38" fontId="5" fillId="6" borderId="90" xfId="0" applyNumberFormat="1" applyFont="1" applyFill="1" applyBorder="1" applyAlignment="1">
      <alignment horizontal="center"/>
    </xf>
    <xf numFmtId="38" fontId="5" fillId="5" borderId="103" xfId="0" applyNumberFormat="1" applyFont="1" applyFill="1" applyBorder="1" applyAlignment="1">
      <alignment horizontal="center"/>
    </xf>
    <xf numFmtId="38" fontId="5" fillId="5" borderId="23" xfId="0" applyNumberFormat="1" applyFont="1" applyFill="1" applyBorder="1" applyAlignment="1">
      <alignment horizontal="right"/>
    </xf>
    <xf numFmtId="3" fontId="5" fillId="0" borderId="26" xfId="0" quotePrefix="1" applyNumberFormat="1" applyFont="1" applyBorder="1" applyAlignment="1">
      <alignment horizontal="center"/>
    </xf>
    <xf numFmtId="38" fontId="5" fillId="0" borderId="112" xfId="0" applyNumberFormat="1" applyFont="1" applyBorder="1" applyAlignment="1">
      <alignment horizontal="right"/>
    </xf>
    <xf numFmtId="38" fontId="5" fillId="0" borderId="113" xfId="0" applyNumberFormat="1" applyFont="1" applyBorder="1" applyAlignment="1">
      <alignment horizontal="right"/>
    </xf>
    <xf numFmtId="38" fontId="5" fillId="6" borderId="114" xfId="0" applyNumberFormat="1" applyFont="1" applyFill="1" applyBorder="1" applyAlignment="1">
      <alignment horizontal="center"/>
    </xf>
    <xf numFmtId="38" fontId="5" fillId="4" borderId="36" xfId="0" applyNumberFormat="1" applyFont="1" applyFill="1" applyBorder="1" applyAlignment="1">
      <alignment horizontal="right"/>
    </xf>
    <xf numFmtId="38" fontId="5" fillId="4" borderId="37" xfId="0" applyNumberFormat="1" applyFont="1" applyFill="1" applyBorder="1" applyAlignment="1">
      <alignment horizontal="right"/>
    </xf>
    <xf numFmtId="38" fontId="5" fillId="4" borderId="38" xfId="0" applyNumberFormat="1" applyFont="1" applyFill="1" applyBorder="1" applyAlignment="1">
      <alignment horizontal="right"/>
    </xf>
    <xf numFmtId="38" fontId="9" fillId="6" borderId="53" xfId="0" applyNumberFormat="1" applyFont="1" applyFill="1" applyBorder="1" applyAlignment="1">
      <alignment horizontal="center"/>
    </xf>
    <xf numFmtId="38" fontId="10" fillId="7" borderId="37" xfId="0" applyNumberFormat="1" applyFont="1" applyFill="1" applyBorder="1" applyAlignment="1">
      <alignment horizontal="right"/>
    </xf>
    <xf numFmtId="38" fontId="10" fillId="5" borderId="23" xfId="0" applyNumberFormat="1" applyFont="1" applyFill="1" applyBorder="1" applyAlignment="1">
      <alignment horizontal="right"/>
    </xf>
    <xf numFmtId="38" fontId="10" fillId="7" borderId="36" xfId="0" applyNumberFormat="1" applyFont="1" applyFill="1" applyBorder="1" applyAlignment="1">
      <alignment horizontal="right"/>
    </xf>
    <xf numFmtId="38" fontId="10" fillId="7" borderId="38" xfId="0" applyNumberFormat="1" applyFont="1" applyFill="1" applyBorder="1"/>
    <xf numFmtId="38" fontId="5" fillId="4" borderId="47" xfId="0" applyNumberFormat="1" applyFont="1" applyFill="1" applyBorder="1" applyAlignment="1">
      <alignment horizontal="right"/>
    </xf>
    <xf numFmtId="38" fontId="5" fillId="4" borderId="46" xfId="0" applyNumberFormat="1" applyFont="1" applyFill="1" applyBorder="1" applyAlignment="1">
      <alignment horizontal="right"/>
    </xf>
    <xf numFmtId="38" fontId="5" fillId="4" borderId="27" xfId="0" applyNumberFormat="1" applyFont="1" applyFill="1" applyBorder="1" applyAlignment="1">
      <alignment horizontal="right"/>
    </xf>
    <xf numFmtId="38" fontId="5" fillId="4" borderId="26" xfId="0" applyNumberFormat="1" applyFont="1" applyFill="1" applyBorder="1" applyAlignment="1">
      <alignment horizontal="right"/>
    </xf>
    <xf numFmtId="38" fontId="5" fillId="8" borderId="26" xfId="0" applyNumberFormat="1" applyFont="1" applyFill="1" applyBorder="1" applyAlignment="1">
      <alignment horizontal="right"/>
    </xf>
    <xf numFmtId="38" fontId="5" fillId="4" borderId="86" xfId="0" applyNumberFormat="1" applyFont="1" applyFill="1" applyBorder="1" applyAlignment="1">
      <alignment horizontal="right"/>
    </xf>
    <xf numFmtId="38" fontId="5" fillId="4" borderId="52" xfId="0" applyNumberFormat="1" applyFont="1" applyFill="1" applyBorder="1" applyAlignment="1">
      <alignment horizontal="right"/>
    </xf>
    <xf numFmtId="0" fontId="6" fillId="0" borderId="24" xfId="0" applyFont="1" applyBorder="1"/>
    <xf numFmtId="0" fontId="5" fillId="0" borderId="79" xfId="0" applyFont="1" applyBorder="1" applyAlignment="1">
      <alignment horizontal="center"/>
    </xf>
    <xf numFmtId="0" fontId="5" fillId="0" borderId="67" xfId="0" applyFont="1" applyBorder="1"/>
    <xf numFmtId="0" fontId="10" fillId="0" borderId="115" xfId="0" applyFont="1" applyBorder="1"/>
    <xf numFmtId="38" fontId="10" fillId="6" borderId="70" xfId="0" applyNumberFormat="1" applyFont="1" applyFill="1" applyBorder="1" applyAlignment="1">
      <alignment horizontal="right"/>
    </xf>
    <xf numFmtId="38" fontId="10" fillId="6" borderId="116" xfId="0" applyNumberFormat="1" applyFont="1" applyFill="1" applyBorder="1" applyAlignment="1">
      <alignment horizontal="right"/>
    </xf>
    <xf numFmtId="38" fontId="10" fillId="5" borderId="99" xfId="0" applyNumberFormat="1" applyFont="1" applyFill="1" applyBorder="1" applyAlignment="1">
      <alignment horizontal="right"/>
    </xf>
    <xf numFmtId="38" fontId="7" fillId="6" borderId="74" xfId="0" applyNumberFormat="1" applyFont="1" applyFill="1" applyBorder="1" applyAlignment="1">
      <alignment horizontal="center"/>
    </xf>
    <xf numFmtId="40" fontId="5" fillId="0" borderId="0" xfId="0" applyNumberFormat="1" applyFont="1"/>
    <xf numFmtId="40" fontId="6" fillId="0" borderId="0" xfId="0" applyNumberFormat="1" applyFont="1"/>
    <xf numFmtId="9" fontId="6" fillId="0" borderId="0" xfId="0" applyNumberFormat="1" applyFont="1"/>
    <xf numFmtId="0" fontId="15" fillId="0" borderId="0" xfId="0" applyFont="1" applyAlignment="1">
      <alignment horizontal="right"/>
    </xf>
    <xf numFmtId="0" fontId="6" fillId="5" borderId="9" xfId="0" applyFont="1" applyFill="1" applyBorder="1"/>
    <xf numFmtId="0" fontId="6" fillId="5" borderId="10" xfId="0" applyFont="1" applyFill="1" applyBorder="1"/>
    <xf numFmtId="0" fontId="5" fillId="0" borderId="28" xfId="0" applyFont="1" applyBorder="1" applyAlignment="1">
      <alignment horizontal="center"/>
    </xf>
    <xf numFmtId="38" fontId="9" fillId="0" borderId="128" xfId="0" applyNumberFormat="1" applyFont="1" applyBorder="1" applyAlignment="1">
      <alignment horizontal="right"/>
    </xf>
    <xf numFmtId="38" fontId="9" fillId="0" borderId="30" xfId="0" applyNumberFormat="1" applyFont="1" applyBorder="1" applyAlignment="1">
      <alignment horizontal="right"/>
    </xf>
    <xf numFmtId="38" fontId="9" fillId="0" borderId="129" xfId="0" applyNumberFormat="1" applyFont="1" applyBorder="1" applyAlignment="1">
      <alignment horizontal="right"/>
    </xf>
    <xf numFmtId="38" fontId="10" fillId="4" borderId="38" xfId="0" applyNumberFormat="1" applyFont="1" applyFill="1" applyBorder="1" applyAlignment="1">
      <alignment horizontal="right"/>
    </xf>
    <xf numFmtId="38" fontId="9" fillId="0" borderId="128" xfId="0" applyNumberFormat="1" applyFont="1" applyBorder="1"/>
    <xf numFmtId="38" fontId="9" fillId="0" borderId="30" xfId="0" applyNumberFormat="1" applyFont="1" applyBorder="1"/>
    <xf numFmtId="38" fontId="9" fillId="0" borderId="129" xfId="0" applyNumberFormat="1" applyFont="1" applyBorder="1"/>
    <xf numFmtId="38" fontId="7" fillId="4" borderId="132" xfId="0" applyNumberFormat="1" applyFont="1" applyFill="1" applyBorder="1"/>
    <xf numFmtId="38" fontId="7" fillId="4" borderId="38" xfId="0" applyNumberFormat="1" applyFont="1" applyFill="1" applyBorder="1"/>
    <xf numFmtId="38" fontId="5" fillId="6" borderId="26" xfId="0" applyNumberFormat="1" applyFont="1" applyFill="1" applyBorder="1" applyAlignment="1">
      <alignment horizontal="right"/>
    </xf>
    <xf numFmtId="38" fontId="9" fillId="0" borderId="27" xfId="0" applyNumberFormat="1" applyFont="1" applyBorder="1"/>
    <xf numFmtId="38" fontId="9" fillId="0" borderId="135" xfId="0" applyNumberFormat="1" applyFont="1" applyBorder="1"/>
    <xf numFmtId="38" fontId="5" fillId="6" borderId="22" xfId="0" applyNumberFormat="1" applyFont="1" applyFill="1" applyBorder="1" applyAlignment="1">
      <alignment horizontal="right"/>
    </xf>
    <xf numFmtId="38" fontId="5" fillId="0" borderId="136" xfId="0" applyNumberFormat="1" applyFont="1" applyBorder="1" applyAlignment="1">
      <alignment horizontal="right"/>
    </xf>
    <xf numFmtId="38" fontId="7" fillId="4" borderId="36" xfId="0" applyNumberFormat="1" applyFont="1" applyFill="1" applyBorder="1"/>
    <xf numFmtId="38" fontId="7" fillId="4" borderId="41" xfId="0" applyNumberFormat="1" applyFont="1" applyFill="1" applyBorder="1"/>
    <xf numFmtId="38" fontId="9" fillId="0" borderId="133" xfId="0" applyNumberFormat="1" applyFont="1" applyBorder="1"/>
    <xf numFmtId="38" fontId="9" fillId="0" borderId="134" xfId="0" applyNumberFormat="1" applyFont="1" applyBorder="1"/>
    <xf numFmtId="38" fontId="9" fillId="0" borderId="137" xfId="0" applyNumberFormat="1" applyFont="1" applyBorder="1"/>
    <xf numFmtId="38" fontId="9" fillId="0" borderId="81" xfId="0" applyNumberFormat="1" applyFont="1" applyBorder="1"/>
    <xf numFmtId="38" fontId="7" fillId="4" borderId="141" xfId="0" applyNumberFormat="1" applyFont="1" applyFill="1" applyBorder="1"/>
    <xf numFmtId="38" fontId="7" fillId="4" borderId="73" xfId="0" applyNumberFormat="1" applyFont="1" applyFill="1" applyBorder="1"/>
    <xf numFmtId="0" fontId="5" fillId="0" borderId="30" xfId="0" applyFont="1" applyBorder="1" applyAlignment="1">
      <alignment horizontal="center"/>
    </xf>
    <xf numFmtId="38" fontId="5" fillId="8" borderId="27" xfId="0" applyNumberFormat="1" applyFont="1" applyFill="1" applyBorder="1" applyAlignment="1">
      <alignment horizontal="right"/>
    </xf>
    <xf numFmtId="38" fontId="5" fillId="8" borderId="30" xfId="0" applyNumberFormat="1" applyFont="1" applyFill="1" applyBorder="1"/>
    <xf numFmtId="38" fontId="9" fillId="8" borderId="143" xfId="0" applyNumberFormat="1" applyFont="1" applyFill="1" applyBorder="1"/>
    <xf numFmtId="38" fontId="9" fillId="8" borderId="30" xfId="0" applyNumberFormat="1" applyFont="1" applyFill="1" applyBorder="1"/>
    <xf numFmtId="0" fontId="5" fillId="0" borderId="148" xfId="0" applyFont="1" applyBorder="1" applyAlignment="1">
      <alignment horizontal="center"/>
    </xf>
    <xf numFmtId="38" fontId="10" fillId="4" borderId="149" xfId="0" applyNumberFormat="1" applyFont="1" applyFill="1" applyBorder="1" applyAlignment="1">
      <alignment horizontal="right"/>
    </xf>
    <xf numFmtId="38" fontId="10" fillId="4" borderId="98" xfId="0" applyNumberFormat="1" applyFont="1" applyFill="1" applyBorder="1" applyAlignment="1">
      <alignment horizontal="right"/>
    </xf>
    <xf numFmtId="38" fontId="10" fillId="4" borderId="99" xfId="0" applyNumberFormat="1" applyFont="1" applyFill="1" applyBorder="1"/>
    <xf numFmtId="38" fontId="5" fillId="5" borderId="30" xfId="0" applyNumberFormat="1" applyFont="1" applyFill="1" applyBorder="1" applyAlignment="1">
      <alignment horizontal="right"/>
    </xf>
    <xf numFmtId="38" fontId="9" fillId="4" borderId="136" xfId="0" applyNumberFormat="1" applyFont="1" applyFill="1" applyBorder="1"/>
    <xf numFmtId="38" fontId="9" fillId="4" borderId="153" xfId="0" applyNumberFormat="1" applyFont="1" applyFill="1" applyBorder="1"/>
    <xf numFmtId="38" fontId="9" fillId="4" borderId="132" xfId="0" applyNumberFormat="1" applyFont="1" applyFill="1" applyBorder="1"/>
    <xf numFmtId="38" fontId="9" fillId="4" borderId="38" xfId="0" applyNumberFormat="1" applyFont="1" applyFill="1" applyBorder="1"/>
    <xf numFmtId="38" fontId="7" fillId="7" borderId="132" xfId="0" applyNumberFormat="1" applyFont="1" applyFill="1" applyBorder="1"/>
    <xf numFmtId="38" fontId="7" fillId="7" borderId="38" xfId="0" applyNumberFormat="1" applyFont="1" applyFill="1" applyBorder="1"/>
    <xf numFmtId="38" fontId="5" fillId="8" borderId="46" xfId="0" applyNumberFormat="1" applyFont="1" applyFill="1" applyBorder="1" applyAlignment="1">
      <alignment horizontal="right"/>
    </xf>
    <xf numFmtId="38" fontId="9" fillId="0" borderId="154" xfId="0" applyNumberFormat="1" applyFont="1" applyBorder="1"/>
    <xf numFmtId="0" fontId="5" fillId="0" borderId="115" xfId="0" applyFont="1" applyBorder="1"/>
    <xf numFmtId="0" fontId="5" fillId="0" borderId="155" xfId="0" applyFont="1" applyBorder="1" applyAlignment="1">
      <alignment horizontal="center"/>
    </xf>
    <xf numFmtId="38" fontId="5" fillId="4" borderId="72" xfId="0" applyNumberFormat="1" applyFont="1" applyFill="1" applyBorder="1" applyAlignment="1">
      <alignment horizontal="right"/>
    </xf>
    <xf numFmtId="38" fontId="5" fillId="4" borderId="70" xfId="0" applyNumberFormat="1" applyFont="1" applyFill="1" applyBorder="1" applyAlignment="1">
      <alignment horizontal="right"/>
    </xf>
    <xf numFmtId="38" fontId="5" fillId="4" borderId="73" xfId="0" applyNumberFormat="1" applyFont="1" applyFill="1" applyBorder="1"/>
    <xf numFmtId="38" fontId="9" fillId="4" borderId="141" xfId="0" applyNumberFormat="1" applyFont="1" applyFill="1" applyBorder="1"/>
    <xf numFmtId="38" fontId="9" fillId="4" borderId="73" xfId="0" applyNumberFormat="1" applyFont="1" applyFill="1" applyBorder="1"/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quotePrefix="1" applyFont="1" applyAlignment="1">
      <alignment horizontal="center"/>
    </xf>
    <xf numFmtId="49" fontId="5" fillId="0" borderId="1" xfId="0" quotePrefix="1" applyNumberFormat="1" applyFont="1" applyBorder="1" applyAlignment="1">
      <alignment horizontal="center"/>
    </xf>
    <xf numFmtId="0" fontId="11" fillId="0" borderId="1" xfId="0" applyFont="1" applyBorder="1"/>
    <xf numFmtId="49" fontId="5" fillId="0" borderId="2" xfId="0" quotePrefix="1" applyNumberFormat="1" applyFont="1" applyBorder="1" applyAlignment="1">
      <alignment horizontal="center"/>
    </xf>
    <xf numFmtId="0" fontId="11" fillId="0" borderId="2" xfId="0" applyFont="1" applyBorder="1"/>
    <xf numFmtId="49" fontId="5" fillId="0" borderId="2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14" fontId="9" fillId="0" borderId="1" xfId="0" applyNumberFormat="1" applyFont="1" applyBorder="1" applyAlignment="1">
      <alignment horizontal="left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11" fillId="0" borderId="5" xfId="0" applyFont="1" applyBorder="1"/>
    <xf numFmtId="49" fontId="5" fillId="0" borderId="2" xfId="0" quotePrefix="1" applyNumberFormat="1" applyFont="1" applyBorder="1" applyAlignment="1">
      <alignment horizontal="left"/>
    </xf>
    <xf numFmtId="49" fontId="5" fillId="0" borderId="2" xfId="0" applyNumberFormat="1" applyFont="1" applyBorder="1" applyAlignment="1">
      <alignment horizontal="left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5" fillId="0" borderId="1" xfId="0" quotePrefix="1" applyFont="1" applyBorder="1" applyAlignment="1">
      <alignment horizontal="left"/>
    </xf>
    <xf numFmtId="0" fontId="10" fillId="0" borderId="0" xfId="0" quotePrefix="1" applyFont="1" applyAlignment="1">
      <alignment horizontal="left"/>
    </xf>
    <xf numFmtId="38" fontId="10" fillId="0" borderId="14" xfId="0" applyNumberFormat="1" applyFont="1" applyBorder="1" applyAlignment="1">
      <alignment horizontal="right"/>
    </xf>
    <xf numFmtId="0" fontId="11" fillId="0" borderId="57" xfId="0" applyFont="1" applyBorder="1"/>
    <xf numFmtId="38" fontId="10" fillId="0" borderId="15" xfId="0" applyNumberFormat="1" applyFont="1" applyBorder="1" applyAlignment="1">
      <alignment horizontal="right"/>
    </xf>
    <xf numFmtId="0" fontId="11" fillId="0" borderId="58" xfId="0" applyFont="1" applyBorder="1"/>
    <xf numFmtId="38" fontId="5" fillId="4" borderId="81" xfId="0" applyNumberFormat="1" applyFont="1" applyFill="1" applyBorder="1" applyAlignment="1">
      <alignment vertical="center"/>
    </xf>
    <xf numFmtId="0" fontId="11" fillId="0" borderId="83" xfId="0" applyFont="1" applyBorder="1"/>
    <xf numFmtId="38" fontId="5" fillId="0" borderId="82" xfId="0" applyNumberFormat="1" applyFont="1" applyBorder="1" applyAlignment="1">
      <alignment horizontal="center" vertical="center"/>
    </xf>
    <xf numFmtId="0" fontId="11" fillId="0" borderId="85" xfId="0" applyFont="1" applyBorder="1"/>
    <xf numFmtId="38" fontId="10" fillId="0" borderId="34" xfId="0" applyNumberFormat="1" applyFont="1" applyBorder="1" applyAlignment="1">
      <alignment horizontal="right"/>
    </xf>
    <xf numFmtId="38" fontId="5" fillId="0" borderId="34" xfId="0" applyNumberFormat="1" applyFont="1" applyBorder="1" applyAlignment="1">
      <alignment horizontal="right"/>
    </xf>
    <xf numFmtId="0" fontId="11" fillId="0" borderId="14" xfId="0" applyFont="1" applyBorder="1"/>
    <xf numFmtId="0" fontId="5" fillId="0" borderId="32" xfId="0" applyFont="1" applyBorder="1" applyAlignment="1">
      <alignment horizontal="center" vertical="center"/>
    </xf>
    <xf numFmtId="0" fontId="11" fillId="0" borderId="66" xfId="0" applyFont="1" applyBorder="1"/>
    <xf numFmtId="38" fontId="5" fillId="0" borderId="32" xfId="0" applyNumberFormat="1" applyFont="1" applyBorder="1" applyAlignment="1">
      <alignment horizontal="right" vertical="center"/>
    </xf>
    <xf numFmtId="38" fontId="5" fillId="0" borderId="81" xfId="0" applyNumberFormat="1" applyFont="1" applyBorder="1" applyAlignment="1">
      <alignment horizontal="right" vertical="center"/>
    </xf>
    <xf numFmtId="38" fontId="5" fillId="0" borderId="49" xfId="0" applyNumberFormat="1" applyFont="1" applyBorder="1" applyAlignment="1">
      <alignment horizontal="right" vertical="center"/>
    </xf>
    <xf numFmtId="0" fontId="11" fillId="0" borderId="84" xfId="0" applyFont="1" applyBorder="1"/>
    <xf numFmtId="0" fontId="17" fillId="0" borderId="0" xfId="0" applyFont="1" applyAlignment="1">
      <alignment horizontal="center"/>
    </xf>
    <xf numFmtId="49" fontId="18" fillId="4" borderId="117" xfId="0" applyNumberFormat="1" applyFont="1" applyFill="1" applyBorder="1" applyAlignment="1">
      <alignment horizontal="left"/>
    </xf>
    <xf numFmtId="0" fontId="11" fillId="0" borderId="118" xfId="0" applyFont="1" applyBorder="1"/>
    <xf numFmtId="49" fontId="18" fillId="4" borderId="117" xfId="0" quotePrefix="1" applyNumberFormat="1" applyFont="1" applyFill="1" applyBorder="1" applyAlignment="1">
      <alignment horizontal="left"/>
    </xf>
    <xf numFmtId="0" fontId="18" fillId="4" borderId="117" xfId="0" applyFont="1" applyFill="1" applyBorder="1" applyAlignment="1">
      <alignment horizontal="left"/>
    </xf>
    <xf numFmtId="0" fontId="15" fillId="5" borderId="119" xfId="0" applyFont="1" applyFill="1" applyBorder="1" applyAlignment="1">
      <alignment horizontal="center"/>
    </xf>
    <xf numFmtId="0" fontId="11" fillId="0" borderId="120" xfId="0" applyFont="1" applyBorder="1"/>
    <xf numFmtId="0" fontId="11" fillId="0" borderId="121" xfId="0" applyFont="1" applyBorder="1"/>
    <xf numFmtId="0" fontId="7" fillId="5" borderId="122" xfId="0" applyFont="1" applyFill="1" applyBorder="1" applyAlignment="1">
      <alignment horizontal="center" wrapText="1"/>
    </xf>
    <xf numFmtId="0" fontId="11" fillId="0" borderId="123" xfId="0" applyFont="1" applyBorder="1"/>
    <xf numFmtId="0" fontId="7" fillId="5" borderId="19" xfId="0" applyFont="1" applyFill="1" applyBorder="1" applyAlignment="1">
      <alignment horizontal="center" wrapText="1"/>
    </xf>
    <xf numFmtId="0" fontId="11" fillId="0" borderId="124" xfId="0" applyFont="1" applyBorder="1"/>
    <xf numFmtId="0" fontId="6" fillId="0" borderId="125" xfId="0" applyFont="1" applyBorder="1" applyAlignment="1">
      <alignment horizontal="center"/>
    </xf>
    <xf numFmtId="0" fontId="11" fillId="0" borderId="127" xfId="0" applyFont="1" applyBorder="1"/>
    <xf numFmtId="0" fontId="6" fillId="0" borderId="126" xfId="0" applyFont="1" applyBorder="1" applyAlignment="1">
      <alignment horizontal="center"/>
    </xf>
    <xf numFmtId="0" fontId="11" fillId="0" borderId="21" xfId="0" applyFont="1" applyBorder="1"/>
    <xf numFmtId="38" fontId="6" fillId="0" borderId="130" xfId="0" applyNumberFormat="1" applyFont="1" applyBorder="1" applyAlignment="1">
      <alignment horizontal="center"/>
    </xf>
    <xf numFmtId="38" fontId="6" fillId="0" borderId="131" xfId="0" applyNumberFormat="1" applyFont="1" applyBorder="1" applyAlignment="1">
      <alignment horizontal="center"/>
    </xf>
    <xf numFmtId="38" fontId="9" fillId="0" borderId="130" xfId="0" applyNumberFormat="1" applyFont="1" applyBorder="1" applyAlignment="1">
      <alignment horizontal="center"/>
    </xf>
    <xf numFmtId="0" fontId="11" fillId="0" borderId="133" xfId="0" applyFont="1" applyBorder="1"/>
    <xf numFmtId="38" fontId="9" fillId="0" borderId="131" xfId="0" applyNumberFormat="1" applyFont="1" applyBorder="1" applyAlignment="1">
      <alignment horizontal="center"/>
    </xf>
    <xf numFmtId="0" fontId="11" fillId="0" borderId="134" xfId="0" applyFont="1" applyBorder="1"/>
    <xf numFmtId="38" fontId="7" fillId="4" borderId="139" xfId="0" applyNumberFormat="1" applyFont="1" applyFill="1" applyBorder="1" applyAlignment="1">
      <alignment horizontal="right"/>
    </xf>
    <xf numFmtId="0" fontId="11" fillId="0" borderId="140" xfId="0" applyFont="1" applyBorder="1"/>
    <xf numFmtId="38" fontId="7" fillId="4" borderId="138" xfId="0" applyNumberFormat="1" applyFont="1" applyFill="1" applyBorder="1" applyAlignment="1">
      <alignment horizontal="right"/>
    </xf>
    <xf numFmtId="0" fontId="11" fillId="0" borderId="107" xfId="0" applyFont="1" applyBorder="1"/>
    <xf numFmtId="38" fontId="9" fillId="0" borderId="50" xfId="0" applyNumberFormat="1" applyFont="1" applyBorder="1" applyAlignment="1">
      <alignment horizontal="center"/>
    </xf>
    <xf numFmtId="0" fontId="11" fillId="0" borderId="142" xfId="0" applyFont="1" applyBorder="1"/>
    <xf numFmtId="38" fontId="7" fillId="4" borderId="144" xfId="0" applyNumberFormat="1" applyFont="1" applyFill="1" applyBorder="1" applyAlignment="1">
      <alignment horizontal="right"/>
    </xf>
    <xf numFmtId="0" fontId="11" fillId="0" borderId="145" xfId="0" applyFont="1" applyBorder="1"/>
    <xf numFmtId="38" fontId="9" fillId="4" borderId="144" xfId="0" applyNumberFormat="1" applyFont="1" applyFill="1" applyBorder="1" applyAlignment="1">
      <alignment horizontal="right"/>
    </xf>
    <xf numFmtId="0" fontId="11" fillId="0" borderId="147" xfId="0" applyFont="1" applyBorder="1"/>
    <xf numFmtId="0" fontId="11" fillId="0" borderId="152" xfId="0" applyFont="1" applyBorder="1"/>
    <xf numFmtId="38" fontId="7" fillId="4" borderId="50" xfId="0" applyNumberFormat="1" applyFont="1" applyFill="1" applyBorder="1" applyAlignment="1">
      <alignment horizontal="right"/>
    </xf>
    <xf numFmtId="0" fontId="11" fillId="0" borderId="146" xfId="0" applyFont="1" applyBorder="1"/>
    <xf numFmtId="38" fontId="9" fillId="4" borderId="50" xfId="0" applyNumberFormat="1" applyFont="1" applyFill="1" applyBorder="1" applyAlignment="1">
      <alignment horizontal="right"/>
    </xf>
    <xf numFmtId="0" fontId="11" fillId="0" borderId="150" xfId="0" applyFont="1" applyBorder="1"/>
    <xf numFmtId="38" fontId="9" fillId="0" borderId="151" xfId="0" applyNumberFormat="1" applyFont="1" applyBorder="1" applyAlignment="1">
      <alignment horizontal="right"/>
    </xf>
    <xf numFmtId="38" fontId="9" fillId="0" borderId="126" xfId="0" applyNumberFormat="1" applyFont="1" applyBorder="1" applyAlignment="1">
      <alignment horizontal="right"/>
    </xf>
  </cellXfs>
  <cellStyles count="1">
    <cellStyle name="Normal" xfId="0" builtinId="0"/>
  </cellStyles>
  <dxfs count="3">
    <dxf>
      <fill>
        <patternFill patternType="solid">
          <fgColor rgb="FFFF6600"/>
          <bgColor rgb="FFFF66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FF6600"/>
          <bgColor rgb="FFFF66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bryant@methodschools.org" TargetMode="External"/><Relationship Id="rId1" Type="http://schemas.openxmlformats.org/officeDocument/2006/relationships/hyperlink" Target="mailto:bradley.johnson@dehesasd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0"/>
  <sheetViews>
    <sheetView showGridLines="0" tabSelected="1" topLeftCell="A7" workbookViewId="0">
      <selection activeCell="E40" sqref="E40"/>
    </sheetView>
  </sheetViews>
  <sheetFormatPr defaultColWidth="12.6328125" defaultRowHeight="15" customHeight="1" x14ac:dyDescent="0.25"/>
  <cols>
    <col min="1" max="1" width="3.453125" customWidth="1"/>
    <col min="2" max="2" width="1.453125" customWidth="1"/>
    <col min="3" max="3" width="1.08984375" customWidth="1"/>
    <col min="4" max="4" width="8" customWidth="1"/>
    <col min="5" max="6" width="9.08984375" customWidth="1"/>
    <col min="7" max="7" width="8.453125" customWidth="1"/>
    <col min="8" max="8" width="9.08984375" customWidth="1"/>
    <col min="9" max="9" width="5.08984375" customWidth="1"/>
    <col min="10" max="10" width="2.6328125" customWidth="1"/>
    <col min="11" max="11" width="9.08984375" customWidth="1"/>
    <col min="12" max="12" width="6.90625" customWidth="1"/>
    <col min="13" max="13" width="9.08984375" customWidth="1"/>
    <col min="14" max="14" width="5.453125" customWidth="1"/>
    <col min="15" max="15" width="24.6328125" customWidth="1"/>
    <col min="16" max="26" width="8.90625" customWidth="1"/>
  </cols>
  <sheetData>
    <row r="1" spans="1:15" ht="12.75" customHeight="1" x14ac:dyDescent="0.35">
      <c r="A1" s="328" t="s">
        <v>0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</row>
    <row r="2" spans="1:15" ht="12.75" customHeight="1" x14ac:dyDescent="0.35">
      <c r="A2" s="328" t="s">
        <v>1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</row>
    <row r="3" spans="1:15" ht="12.75" customHeight="1" x14ac:dyDescent="0.3">
      <c r="A3" s="330" t="s">
        <v>2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</row>
    <row r="4" spans="1:15" ht="12.75" customHeight="1" x14ac:dyDescent="0.3">
      <c r="A4" s="1"/>
      <c r="B4" s="2"/>
      <c r="C4" s="2"/>
      <c r="D4" s="2"/>
      <c r="E4" s="2"/>
      <c r="F4" s="2"/>
      <c r="G4" s="2"/>
      <c r="H4" s="2"/>
      <c r="I4" s="3"/>
    </row>
    <row r="5" spans="1:15" ht="12.75" customHeight="1" x14ac:dyDescent="0.3">
      <c r="A5" s="4"/>
      <c r="B5" s="4"/>
      <c r="C5" s="4"/>
      <c r="D5" s="5"/>
      <c r="E5" s="5"/>
      <c r="F5" s="5"/>
      <c r="G5" s="6"/>
      <c r="H5" s="6"/>
      <c r="I5" s="7" t="s">
        <v>3</v>
      </c>
      <c r="J5" s="5"/>
      <c r="K5" s="5"/>
      <c r="L5" s="5"/>
      <c r="M5" s="5"/>
      <c r="N5" s="5"/>
      <c r="O5" s="5"/>
    </row>
    <row r="6" spans="1:15" ht="12.75" customHeight="1" x14ac:dyDescent="0.3">
      <c r="A6" s="6"/>
      <c r="B6" s="6"/>
      <c r="C6" s="7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12.75" customHeight="1" x14ac:dyDescent="0.3">
      <c r="A7" s="8"/>
      <c r="B7" s="8"/>
      <c r="C7" s="8"/>
      <c r="D7" s="9"/>
      <c r="E7" s="9"/>
      <c r="F7" s="9"/>
      <c r="G7" s="9"/>
      <c r="H7" s="9"/>
      <c r="I7" s="10" t="s">
        <v>4</v>
      </c>
      <c r="J7" s="331" t="s">
        <v>5</v>
      </c>
      <c r="K7" s="332"/>
      <c r="L7" s="332"/>
      <c r="M7" s="332"/>
      <c r="N7" s="332"/>
      <c r="O7" s="332"/>
    </row>
    <row r="8" spans="1:15" ht="12.75" customHeight="1" x14ac:dyDescent="0.3">
      <c r="A8" s="8"/>
      <c r="B8" s="8"/>
      <c r="C8" s="8"/>
      <c r="D8" s="9"/>
      <c r="E8" s="9"/>
      <c r="F8" s="9"/>
      <c r="G8" s="9"/>
      <c r="H8" s="9"/>
      <c r="I8" s="10" t="s">
        <v>6</v>
      </c>
      <c r="J8" s="333" t="s">
        <v>7</v>
      </c>
      <c r="K8" s="334"/>
      <c r="L8" s="334"/>
      <c r="M8" s="334"/>
      <c r="N8" s="334"/>
      <c r="O8" s="334"/>
    </row>
    <row r="9" spans="1:15" ht="12.75" customHeight="1" x14ac:dyDescent="0.3">
      <c r="A9" s="8"/>
      <c r="B9" s="8"/>
      <c r="C9" s="8"/>
      <c r="D9" s="9"/>
      <c r="E9" s="9"/>
      <c r="F9" s="9"/>
      <c r="G9" s="9"/>
      <c r="H9" s="9"/>
      <c r="I9" s="10" t="s">
        <v>8</v>
      </c>
      <c r="J9" s="333" t="s">
        <v>9</v>
      </c>
      <c r="K9" s="334"/>
      <c r="L9" s="334"/>
      <c r="M9" s="334"/>
      <c r="N9" s="334"/>
      <c r="O9" s="334"/>
    </row>
    <row r="10" spans="1:15" ht="12.75" customHeight="1" x14ac:dyDescent="0.3">
      <c r="A10" s="8"/>
      <c r="B10" s="8"/>
      <c r="C10" s="8"/>
      <c r="D10" s="9"/>
      <c r="E10" s="9"/>
      <c r="F10" s="9"/>
      <c r="G10" s="9"/>
      <c r="H10" s="9"/>
      <c r="I10" s="10" t="s">
        <v>10</v>
      </c>
      <c r="J10" s="333" t="s">
        <v>11</v>
      </c>
      <c r="K10" s="334"/>
      <c r="L10" s="334"/>
      <c r="M10" s="334"/>
      <c r="N10" s="334"/>
      <c r="O10" s="334"/>
    </row>
    <row r="11" spans="1:15" ht="12.75" customHeight="1" x14ac:dyDescent="0.3">
      <c r="A11" s="8"/>
      <c r="B11" s="8"/>
      <c r="C11" s="8"/>
      <c r="D11" s="9"/>
      <c r="E11" s="9"/>
      <c r="F11" s="9"/>
      <c r="G11" s="9"/>
      <c r="H11" s="9"/>
      <c r="I11" s="10" t="s">
        <v>12</v>
      </c>
      <c r="J11" s="335" t="s">
        <v>13</v>
      </c>
      <c r="K11" s="334"/>
      <c r="L11" s="334"/>
      <c r="M11" s="334"/>
      <c r="N11" s="334"/>
      <c r="O11" s="334"/>
    </row>
    <row r="12" spans="1:15" ht="12.75" customHeight="1" x14ac:dyDescent="0.3">
      <c r="A12" s="6"/>
      <c r="B12" s="6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12.75" customHeight="1" x14ac:dyDescent="0.3">
      <c r="A13" s="6"/>
      <c r="B13" s="6"/>
      <c r="C13" s="6"/>
      <c r="D13" s="12" t="s">
        <v>14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6"/>
    </row>
    <row r="14" spans="1:15" ht="12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ht="12.75" customHeight="1" x14ac:dyDescent="0.3">
      <c r="A15" s="6"/>
      <c r="B15" s="6"/>
      <c r="C15" s="6"/>
      <c r="D15" s="14" t="s">
        <v>15</v>
      </c>
      <c r="E15" s="15"/>
      <c r="F15" s="15"/>
      <c r="G15" s="15"/>
      <c r="H15" s="15"/>
      <c r="I15" s="15"/>
      <c r="J15" s="15"/>
      <c r="K15" s="14" t="s">
        <v>16</v>
      </c>
      <c r="L15" s="15"/>
      <c r="M15" s="15"/>
      <c r="N15" s="15"/>
      <c r="O15" s="15"/>
    </row>
    <row r="16" spans="1:15" ht="12.75" customHeight="1" x14ac:dyDescent="0.3">
      <c r="A16" s="6"/>
      <c r="B16" s="6"/>
      <c r="C16" s="6"/>
      <c r="D16" s="336" t="s">
        <v>17</v>
      </c>
      <c r="E16" s="332"/>
      <c r="F16" s="332"/>
      <c r="G16" s="332"/>
      <c r="H16" s="332"/>
      <c r="I16" s="332"/>
      <c r="J16" s="15"/>
      <c r="K16" s="336" t="s">
        <v>18</v>
      </c>
      <c r="L16" s="332"/>
      <c r="M16" s="332"/>
      <c r="N16" s="332"/>
      <c r="O16" s="332"/>
    </row>
    <row r="17" spans="1:15" ht="12.75" customHeight="1" x14ac:dyDescent="0.3">
      <c r="A17" s="6"/>
      <c r="B17" s="6"/>
      <c r="C17" s="6"/>
      <c r="D17" s="16" t="s">
        <v>19</v>
      </c>
      <c r="E17" s="16"/>
      <c r="F17" s="16"/>
      <c r="G17" s="16"/>
      <c r="H17" s="16"/>
      <c r="I17" s="16"/>
      <c r="J17" s="15"/>
      <c r="K17" s="16" t="s">
        <v>19</v>
      </c>
      <c r="L17" s="16"/>
      <c r="M17" s="16"/>
      <c r="N17" s="16"/>
      <c r="O17" s="16"/>
    </row>
    <row r="18" spans="1:15" ht="12.75" customHeight="1" x14ac:dyDescent="0.3">
      <c r="A18" s="6"/>
      <c r="B18" s="6"/>
      <c r="C18" s="6"/>
      <c r="D18" s="336" t="s">
        <v>20</v>
      </c>
      <c r="E18" s="332"/>
      <c r="F18" s="332"/>
      <c r="G18" s="332"/>
      <c r="H18" s="332"/>
      <c r="I18" s="332"/>
      <c r="J18" s="15"/>
      <c r="K18" s="336" t="s">
        <v>21</v>
      </c>
      <c r="L18" s="332"/>
      <c r="M18" s="332"/>
      <c r="N18" s="332"/>
      <c r="O18" s="332"/>
    </row>
    <row r="19" spans="1:15" ht="12.75" customHeight="1" x14ac:dyDescent="0.3">
      <c r="A19" s="6"/>
      <c r="B19" s="6"/>
      <c r="C19" s="6"/>
      <c r="D19" s="16" t="s">
        <v>22</v>
      </c>
      <c r="E19" s="16"/>
      <c r="F19" s="16"/>
      <c r="G19" s="16"/>
      <c r="H19" s="16"/>
      <c r="I19" s="16"/>
      <c r="J19" s="15"/>
      <c r="K19" s="16" t="s">
        <v>22</v>
      </c>
      <c r="L19" s="16"/>
      <c r="M19" s="16"/>
      <c r="N19" s="16"/>
      <c r="O19" s="16"/>
    </row>
    <row r="20" spans="1:15" ht="12.75" customHeight="1" x14ac:dyDescent="0.3">
      <c r="A20" s="6"/>
      <c r="B20" s="6"/>
      <c r="C20" s="6"/>
      <c r="D20" s="336" t="s">
        <v>23</v>
      </c>
      <c r="E20" s="332"/>
      <c r="F20" s="332"/>
      <c r="G20" s="332"/>
      <c r="H20" s="332"/>
      <c r="I20" s="332"/>
      <c r="J20" s="15"/>
      <c r="K20" s="336" t="s">
        <v>24</v>
      </c>
      <c r="L20" s="332"/>
      <c r="M20" s="332"/>
      <c r="N20" s="332"/>
      <c r="O20" s="332"/>
    </row>
    <row r="21" spans="1:15" ht="12.75" customHeight="1" x14ac:dyDescent="0.3">
      <c r="A21" s="15"/>
      <c r="B21" s="15"/>
      <c r="C21" s="15"/>
      <c r="D21" s="16" t="s">
        <v>25</v>
      </c>
      <c r="E21" s="16"/>
      <c r="F21" s="16"/>
      <c r="G21" s="16"/>
      <c r="H21" s="16"/>
      <c r="I21" s="16"/>
      <c r="J21" s="15"/>
      <c r="K21" s="16" t="s">
        <v>25</v>
      </c>
      <c r="L21" s="16"/>
      <c r="M21" s="16"/>
      <c r="N21" s="16"/>
      <c r="O21" s="16"/>
    </row>
    <row r="22" spans="1:15" ht="12.75" customHeight="1" x14ac:dyDescent="0.3">
      <c r="A22" s="15"/>
      <c r="B22" s="15"/>
      <c r="C22" s="15"/>
      <c r="D22" s="337" t="s">
        <v>26</v>
      </c>
      <c r="E22" s="332"/>
      <c r="F22" s="332"/>
      <c r="G22" s="332"/>
      <c r="H22" s="332"/>
      <c r="I22" s="17"/>
      <c r="J22" s="15"/>
      <c r="K22" s="337" t="s">
        <v>27</v>
      </c>
      <c r="L22" s="332"/>
      <c r="M22" s="332"/>
      <c r="N22" s="332"/>
      <c r="O22" s="332"/>
    </row>
    <row r="23" spans="1:15" ht="12.75" customHeight="1" x14ac:dyDescent="0.3">
      <c r="A23" s="15"/>
      <c r="B23" s="15"/>
      <c r="C23" s="15"/>
      <c r="D23" s="16" t="s">
        <v>28</v>
      </c>
      <c r="E23" s="16"/>
      <c r="F23" s="16"/>
      <c r="G23" s="16"/>
      <c r="H23" s="16"/>
      <c r="I23" s="16"/>
      <c r="J23" s="15"/>
      <c r="K23" s="16" t="s">
        <v>28</v>
      </c>
      <c r="L23" s="16"/>
      <c r="M23" s="16"/>
      <c r="N23" s="16"/>
      <c r="O23" s="16"/>
    </row>
    <row r="24" spans="1:15" ht="12.75" customHeight="1" x14ac:dyDescent="0.3">
      <c r="A24" s="6"/>
      <c r="B24" s="6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5" ht="12.75" customHeight="1" x14ac:dyDescent="0.3">
      <c r="A25" s="6"/>
      <c r="B25" s="6"/>
      <c r="C25" s="13"/>
      <c r="D25" s="13" t="s">
        <v>29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1:15" ht="12.75" customHeight="1" x14ac:dyDescent="0.3">
      <c r="A26" s="18" t="s">
        <v>30</v>
      </c>
      <c r="B26" s="6" t="s">
        <v>31</v>
      </c>
      <c r="C26" s="15"/>
      <c r="D26" s="19" t="s">
        <v>32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ht="12.75" customHeight="1" x14ac:dyDescent="0.35">
      <c r="A27" s="6"/>
      <c r="B27" s="6"/>
      <c r="C27" s="15"/>
      <c r="D27" s="15" t="s">
        <v>33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 ht="12.75" customHeight="1" x14ac:dyDescent="0.3">
      <c r="A28" s="6"/>
      <c r="B28" s="6"/>
      <c r="C28" s="15"/>
      <c r="D28" s="15" t="s">
        <v>34</v>
      </c>
      <c r="E28" s="336"/>
      <c r="F28" s="332"/>
      <c r="G28" s="332"/>
      <c r="H28" s="332"/>
      <c r="I28" s="332"/>
      <c r="J28" s="15"/>
      <c r="K28" s="15" t="s">
        <v>35</v>
      </c>
      <c r="L28" s="338"/>
      <c r="M28" s="332"/>
      <c r="N28" s="332"/>
      <c r="O28" s="15"/>
    </row>
    <row r="29" spans="1:15" ht="12.75" customHeight="1" x14ac:dyDescent="0.25">
      <c r="A29" s="6"/>
      <c r="B29" s="6"/>
      <c r="C29" s="6"/>
      <c r="D29" s="6"/>
      <c r="E29" s="339" t="s">
        <v>36</v>
      </c>
      <c r="F29" s="329"/>
      <c r="G29" s="329"/>
      <c r="H29" s="329"/>
      <c r="I29" s="329"/>
      <c r="J29" s="6"/>
      <c r="K29" s="6"/>
      <c r="L29" s="6"/>
      <c r="M29" s="6"/>
      <c r="N29" s="6"/>
      <c r="O29" s="6"/>
    </row>
    <row r="30" spans="1:15" ht="12.75" customHeight="1" x14ac:dyDescent="0.25">
      <c r="A30" s="6"/>
      <c r="B30" s="6"/>
      <c r="C30" s="6"/>
      <c r="D30" s="6"/>
      <c r="E30" s="339" t="s">
        <v>37</v>
      </c>
      <c r="F30" s="329"/>
      <c r="G30" s="329"/>
      <c r="H30" s="329"/>
      <c r="I30" s="329"/>
      <c r="J30" s="6"/>
      <c r="K30" s="6"/>
      <c r="L30" s="6"/>
      <c r="M30" s="6"/>
      <c r="N30" s="6"/>
      <c r="O30" s="6"/>
    </row>
    <row r="31" spans="1:15" ht="12.75" customHeight="1" x14ac:dyDescent="0.3">
      <c r="A31" s="6"/>
      <c r="B31" s="6"/>
      <c r="C31" s="15"/>
      <c r="D31" s="20" t="s">
        <v>38</v>
      </c>
      <c r="E31" s="336" t="s">
        <v>39</v>
      </c>
      <c r="F31" s="332"/>
      <c r="G31" s="332"/>
      <c r="H31" s="332"/>
      <c r="I31" s="332"/>
      <c r="J31" s="15"/>
      <c r="K31" s="15" t="s">
        <v>40</v>
      </c>
      <c r="L31" s="336" t="s">
        <v>21</v>
      </c>
      <c r="M31" s="332"/>
      <c r="N31" s="332"/>
      <c r="O31" s="15"/>
    </row>
    <row r="32" spans="1:15" ht="12.75" customHeight="1" x14ac:dyDescent="0.3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</row>
    <row r="33" spans="1:15" ht="12.75" customHeight="1" x14ac:dyDescent="0.3">
      <c r="A33" s="6"/>
      <c r="B33" s="6"/>
      <c r="C33" s="15"/>
      <c r="D33" s="22" t="s">
        <v>41</v>
      </c>
      <c r="E33" s="22"/>
      <c r="F33" s="22"/>
      <c r="G33" s="22"/>
      <c r="H33" s="22"/>
      <c r="I33" s="22"/>
      <c r="J33" s="15"/>
      <c r="K33" s="15"/>
      <c r="L33" s="22"/>
      <c r="M33" s="22"/>
      <c r="N33" s="22"/>
      <c r="O33" s="22"/>
    </row>
    <row r="34" spans="1:15" ht="12.75" customHeight="1" x14ac:dyDescent="0.3">
      <c r="A34" s="18" t="s">
        <v>30</v>
      </c>
      <c r="B34" s="6" t="s">
        <v>31</v>
      </c>
      <c r="C34" s="15"/>
      <c r="D34" s="19" t="s">
        <v>32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ht="12.75" customHeight="1" x14ac:dyDescent="0.35">
      <c r="A35" s="6"/>
      <c r="B35" s="6"/>
      <c r="C35" s="15"/>
      <c r="D35" s="15" t="s">
        <v>42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ht="12.75" customHeight="1" x14ac:dyDescent="0.3">
      <c r="A36" s="6"/>
      <c r="B36" s="6"/>
      <c r="C36" s="15"/>
      <c r="D36" s="15" t="s">
        <v>34</v>
      </c>
      <c r="E36" s="336"/>
      <c r="F36" s="332"/>
      <c r="G36" s="332"/>
      <c r="H36" s="332"/>
      <c r="I36" s="332"/>
      <c r="J36" s="15"/>
      <c r="K36" s="15" t="s">
        <v>35</v>
      </c>
      <c r="L36" s="336"/>
      <c r="M36" s="332"/>
      <c r="N36" s="332"/>
      <c r="O36" s="15"/>
    </row>
    <row r="37" spans="1:15" ht="12.75" customHeight="1" x14ac:dyDescent="0.25">
      <c r="A37" s="6"/>
      <c r="B37" s="6"/>
      <c r="C37" s="6"/>
      <c r="D37" s="6"/>
      <c r="E37" s="341" t="s">
        <v>43</v>
      </c>
      <c r="F37" s="342"/>
      <c r="G37" s="342"/>
      <c r="H37" s="342"/>
      <c r="I37" s="342"/>
      <c r="J37" s="6"/>
      <c r="K37" s="6"/>
      <c r="L37" s="23"/>
      <c r="M37" s="23"/>
      <c r="N37" s="23"/>
      <c r="O37" s="6"/>
    </row>
    <row r="38" spans="1:15" ht="12.75" customHeight="1" x14ac:dyDescent="0.25">
      <c r="A38" s="6"/>
      <c r="B38" s="6"/>
      <c r="C38" s="6"/>
      <c r="D38" s="6"/>
      <c r="E38" s="340" t="s">
        <v>37</v>
      </c>
      <c r="F38" s="329"/>
      <c r="G38" s="329"/>
      <c r="H38" s="329"/>
      <c r="I38" s="329"/>
      <c r="J38" s="6"/>
      <c r="K38" s="6"/>
      <c r="L38" s="6"/>
      <c r="M38" s="6"/>
      <c r="N38" s="6"/>
      <c r="O38" s="6"/>
    </row>
    <row r="39" spans="1:15" ht="12.75" customHeight="1" x14ac:dyDescent="0.3">
      <c r="A39" s="6"/>
      <c r="B39" s="6"/>
      <c r="C39" s="15"/>
      <c r="D39" s="20" t="s">
        <v>38</v>
      </c>
      <c r="E39" s="336"/>
      <c r="F39" s="332"/>
      <c r="G39" s="332"/>
      <c r="H39" s="332"/>
      <c r="I39" s="332"/>
      <c r="J39" s="15"/>
      <c r="K39" s="15" t="s">
        <v>40</v>
      </c>
      <c r="L39" s="336"/>
      <c r="M39" s="332"/>
      <c r="N39" s="332"/>
      <c r="O39" s="15"/>
    </row>
    <row r="40" spans="1:15" ht="12.75" customHeight="1" x14ac:dyDescent="0.3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</row>
    <row r="41" spans="1:15" ht="12.75" customHeight="1" x14ac:dyDescent="0.3">
      <c r="A41" s="6"/>
      <c r="B41" s="6"/>
      <c r="C41" s="15"/>
      <c r="D41" s="22" t="s">
        <v>44</v>
      </c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</row>
    <row r="42" spans="1:15" ht="12.75" customHeight="1" x14ac:dyDescent="0.3">
      <c r="A42" s="18" t="s">
        <v>30</v>
      </c>
      <c r="B42" s="6" t="s">
        <v>31</v>
      </c>
      <c r="C42" s="15"/>
      <c r="D42" s="19" t="s">
        <v>32</v>
      </c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ht="12.75" customHeight="1" x14ac:dyDescent="0.3">
      <c r="A43" s="6"/>
      <c r="B43" s="6"/>
      <c r="C43" s="15"/>
      <c r="D43" s="6" t="s">
        <v>45</v>
      </c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ht="12.75" customHeight="1" x14ac:dyDescent="0.3">
      <c r="A44" s="6"/>
      <c r="B44" s="6"/>
      <c r="C44" s="15"/>
      <c r="D44" s="15" t="s">
        <v>34</v>
      </c>
      <c r="E44" s="336"/>
      <c r="F44" s="332"/>
      <c r="G44" s="332"/>
      <c r="H44" s="332"/>
      <c r="I44" s="332"/>
      <c r="J44" s="15"/>
      <c r="K44" s="15" t="s">
        <v>35</v>
      </c>
      <c r="L44" s="336"/>
      <c r="M44" s="332"/>
      <c r="N44" s="332"/>
      <c r="O44" s="15"/>
    </row>
    <row r="45" spans="1:15" ht="12.75" customHeight="1" x14ac:dyDescent="0.3">
      <c r="A45" s="6"/>
      <c r="B45" s="6"/>
      <c r="C45" s="15"/>
      <c r="D45" s="15"/>
      <c r="E45" s="340" t="s">
        <v>46</v>
      </c>
      <c r="F45" s="329"/>
      <c r="G45" s="329"/>
      <c r="H45" s="329"/>
      <c r="I45" s="329"/>
      <c r="J45" s="4"/>
      <c r="K45" s="15"/>
      <c r="L45" s="15"/>
      <c r="M45" s="15"/>
      <c r="N45" s="15"/>
      <c r="O45" s="15"/>
    </row>
    <row r="46" spans="1:15" ht="12.75" customHeight="1" x14ac:dyDescent="0.3">
      <c r="A46" s="6"/>
      <c r="B46" s="6"/>
      <c r="C46" s="15"/>
      <c r="D46" s="15"/>
      <c r="E46" s="340" t="s">
        <v>37</v>
      </c>
      <c r="F46" s="329"/>
      <c r="G46" s="329"/>
      <c r="H46" s="329"/>
      <c r="I46" s="329"/>
      <c r="J46" s="4"/>
      <c r="K46" s="15"/>
      <c r="L46" s="15"/>
      <c r="M46" s="15"/>
      <c r="N46" s="15"/>
      <c r="O46" s="15"/>
    </row>
    <row r="47" spans="1:15" ht="12.75" customHeight="1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spans="1:15" ht="12.7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 ht="12.7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1:15" ht="12.7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</row>
    <row r="51" spans="1:15" ht="12.7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1:15" ht="12.7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1:15" ht="12.7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15" ht="12.7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15" ht="12.7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5" ht="12.7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</row>
    <row r="57" spans="1:15" ht="12.7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</row>
    <row r="58" spans="1:15" ht="12.7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</row>
    <row r="59" spans="1:15" ht="12.7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 ht="12.7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  <row r="61" spans="1:15" ht="12.7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 ht="12.7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  <row r="63" spans="1:15" ht="12.7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  <row r="64" spans="1:15" ht="12.7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</row>
    <row r="65" spans="1:15" ht="12.7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1:15" ht="12.7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</row>
    <row r="67" spans="1:15" ht="12.7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1:15" ht="12.7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</row>
    <row r="69" spans="1:15" ht="12.7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</row>
    <row r="70" spans="1:15" ht="12.7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</row>
    <row r="71" spans="1:15" ht="12.7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</row>
    <row r="72" spans="1:15" ht="12.7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</row>
    <row r="73" spans="1:15" ht="12.7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</row>
    <row r="74" spans="1:15" ht="12.7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</row>
    <row r="75" spans="1:15" ht="12.7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  <row r="76" spans="1:15" ht="12.7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</row>
    <row r="77" spans="1:15" ht="12.7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</row>
    <row r="78" spans="1:15" ht="12.7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</row>
    <row r="79" spans="1:15" ht="12.7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</row>
    <row r="80" spans="1:15" ht="12.7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</row>
    <row r="81" spans="1:15" ht="12.7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</row>
    <row r="82" spans="1:15" ht="12.7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</row>
    <row r="83" spans="1:15" ht="12.7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</row>
    <row r="84" spans="1:15" ht="12.7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</row>
    <row r="85" spans="1:15" ht="12.7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</row>
    <row r="86" spans="1:15" ht="12.7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</row>
    <row r="87" spans="1:15" ht="12.7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</row>
    <row r="88" spans="1:15" ht="12.7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</row>
    <row r="89" spans="1:15" ht="12.7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</row>
    <row r="90" spans="1:15" ht="12.7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</row>
    <row r="91" spans="1:15" ht="12.7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</row>
    <row r="92" spans="1:15" ht="12.7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</row>
    <row r="93" spans="1:15" ht="12.7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</row>
    <row r="94" spans="1:15" ht="12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</row>
    <row r="95" spans="1:15" ht="12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</row>
    <row r="96" spans="1:15" ht="12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</row>
    <row r="97" spans="1:15" ht="12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</row>
    <row r="98" spans="1:15" ht="12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</row>
    <row r="99" spans="1:15" ht="12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</row>
    <row r="100" spans="1:15" ht="12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</row>
    <row r="101" spans="1:15" ht="12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</row>
    <row r="102" spans="1:15" ht="12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</row>
    <row r="103" spans="1:15" ht="12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</row>
    <row r="104" spans="1:15" ht="12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</row>
    <row r="105" spans="1:15" ht="12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</row>
    <row r="106" spans="1:15" ht="12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</row>
    <row r="107" spans="1:15" ht="12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</row>
    <row r="108" spans="1:15" ht="12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</row>
    <row r="109" spans="1:15" ht="12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</row>
    <row r="110" spans="1:15" ht="12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</row>
    <row r="111" spans="1:15" ht="12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</row>
    <row r="112" spans="1:15" ht="12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spans="1:15" ht="12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</row>
    <row r="114" spans="1:15" ht="12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</row>
    <row r="115" spans="1:15" ht="12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</row>
    <row r="116" spans="1:15" ht="12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</row>
    <row r="117" spans="1:15" ht="12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</row>
    <row r="118" spans="1:15" ht="12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</row>
    <row r="119" spans="1:15" ht="12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</row>
    <row r="120" spans="1:15" ht="12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</row>
    <row r="121" spans="1:15" ht="12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</row>
    <row r="122" spans="1:15" ht="12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</row>
    <row r="123" spans="1:15" ht="12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</row>
    <row r="124" spans="1:15" ht="12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</row>
    <row r="125" spans="1:15" ht="12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</row>
    <row r="126" spans="1:15" ht="12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</row>
    <row r="127" spans="1:15" ht="12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</row>
    <row r="128" spans="1:15" ht="12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</row>
    <row r="129" spans="1:15" ht="12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</row>
    <row r="130" spans="1:15" ht="12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</row>
    <row r="131" spans="1:15" ht="12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</row>
    <row r="132" spans="1:15" ht="12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</row>
    <row r="133" spans="1:15" ht="12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</row>
    <row r="134" spans="1:15" ht="12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</row>
    <row r="135" spans="1:15" ht="12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</row>
    <row r="136" spans="1:15" ht="12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</row>
    <row r="137" spans="1:15" ht="12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</row>
    <row r="138" spans="1:15" ht="12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</row>
    <row r="139" spans="1:15" ht="12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</row>
    <row r="140" spans="1:15" ht="12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</row>
    <row r="141" spans="1:15" ht="12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</row>
    <row r="142" spans="1:15" ht="12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</row>
    <row r="143" spans="1:15" ht="12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</row>
    <row r="144" spans="1:15" ht="12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</row>
    <row r="145" spans="1:15" ht="12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</row>
    <row r="146" spans="1:15" ht="12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</row>
    <row r="147" spans="1:15" ht="12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</row>
    <row r="148" spans="1:15" ht="12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</row>
    <row r="149" spans="1:15" ht="12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</row>
    <row r="150" spans="1:15" ht="12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</row>
    <row r="151" spans="1:15" ht="12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</row>
    <row r="152" spans="1:15" ht="12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</row>
    <row r="153" spans="1:15" ht="12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</row>
    <row r="154" spans="1:15" ht="12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</row>
    <row r="155" spans="1:15" ht="12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</row>
    <row r="156" spans="1:15" ht="12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</row>
    <row r="157" spans="1:15" ht="12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</row>
    <row r="158" spans="1:15" ht="12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</row>
    <row r="159" spans="1:15" ht="12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</row>
    <row r="160" spans="1:15" ht="12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</row>
    <row r="161" spans="1:15" ht="12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</row>
    <row r="162" spans="1:15" ht="12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</row>
    <row r="163" spans="1:15" ht="12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</row>
    <row r="164" spans="1:15" ht="12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</row>
    <row r="165" spans="1:15" ht="12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</row>
    <row r="166" spans="1:15" ht="12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</row>
    <row r="167" spans="1:15" ht="12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</row>
    <row r="168" spans="1:15" ht="12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</row>
    <row r="169" spans="1:15" ht="12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</row>
    <row r="170" spans="1:15" ht="12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</row>
    <row r="171" spans="1:15" ht="12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</row>
    <row r="172" spans="1:15" ht="12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</row>
    <row r="173" spans="1:15" ht="12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</row>
    <row r="174" spans="1:15" ht="12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</row>
    <row r="175" spans="1:15" ht="12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</row>
    <row r="176" spans="1:15" ht="12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</row>
    <row r="177" spans="1:15" ht="12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</row>
    <row r="178" spans="1:15" ht="12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</row>
    <row r="179" spans="1:15" ht="12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</row>
    <row r="180" spans="1:15" ht="12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</row>
    <row r="181" spans="1:15" ht="12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</row>
    <row r="182" spans="1:15" ht="12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</row>
    <row r="183" spans="1:15" ht="12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</row>
    <row r="184" spans="1:15" ht="12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</row>
    <row r="185" spans="1:15" ht="12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</row>
    <row r="186" spans="1:15" ht="12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</row>
    <row r="187" spans="1:15" ht="12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</row>
    <row r="188" spans="1:15" ht="12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</row>
    <row r="189" spans="1:15" ht="12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</row>
    <row r="190" spans="1:15" ht="12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</row>
    <row r="191" spans="1:15" ht="12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</row>
    <row r="192" spans="1:15" ht="12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</row>
    <row r="193" spans="1:15" ht="12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</row>
    <row r="194" spans="1:15" ht="12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</row>
    <row r="195" spans="1:15" ht="12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</row>
    <row r="196" spans="1:15" ht="12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</row>
    <row r="197" spans="1:15" ht="12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</row>
    <row r="198" spans="1:15" ht="12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</row>
    <row r="199" spans="1:15" ht="12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</row>
    <row r="200" spans="1:15" ht="12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</row>
    <row r="201" spans="1:15" ht="12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</row>
    <row r="202" spans="1:15" ht="12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</row>
    <row r="203" spans="1:15" ht="12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</row>
    <row r="204" spans="1:15" ht="12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</row>
    <row r="205" spans="1:15" ht="12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</row>
    <row r="206" spans="1:15" ht="12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</row>
    <row r="207" spans="1:15" ht="12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</row>
    <row r="208" spans="1:15" ht="12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</row>
    <row r="209" spans="1:15" ht="12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</row>
    <row r="210" spans="1:15" ht="12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</row>
    <row r="211" spans="1:15" ht="12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</row>
    <row r="212" spans="1:15" ht="12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</row>
    <row r="213" spans="1:15" ht="12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</row>
    <row r="214" spans="1:15" ht="12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</row>
    <row r="215" spans="1:15" ht="12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</row>
    <row r="216" spans="1:15" ht="12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</row>
    <row r="217" spans="1:15" ht="12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</row>
    <row r="218" spans="1:15" ht="12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</row>
    <row r="219" spans="1:15" ht="12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</row>
    <row r="220" spans="1:15" ht="12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</row>
    <row r="221" spans="1:15" ht="12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</row>
    <row r="222" spans="1:15" ht="12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</row>
    <row r="223" spans="1:15" ht="12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</row>
    <row r="224" spans="1:15" ht="12.7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</row>
    <row r="225" spans="1:15" ht="12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</row>
    <row r="226" spans="1:15" ht="12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</row>
    <row r="227" spans="1:15" ht="12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</row>
    <row r="228" spans="1:15" ht="12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</row>
    <row r="229" spans="1:15" ht="12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</row>
    <row r="230" spans="1:15" ht="12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</row>
    <row r="231" spans="1:15" ht="12.7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</row>
    <row r="232" spans="1:15" ht="12.7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</row>
    <row r="233" spans="1:15" ht="12.7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</row>
    <row r="234" spans="1:15" ht="12.7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</row>
    <row r="235" spans="1:15" ht="12.7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</row>
    <row r="236" spans="1:15" ht="12.7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</row>
    <row r="237" spans="1:15" ht="12.7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</row>
    <row r="238" spans="1:15" ht="12.7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</row>
    <row r="239" spans="1:15" ht="12.7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</row>
    <row r="240" spans="1:15" ht="12.7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</row>
    <row r="241" spans="1:15" ht="12.7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</row>
    <row r="242" spans="1:15" ht="12.7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</row>
    <row r="243" spans="1:15" ht="12.7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</row>
    <row r="244" spans="1:15" ht="12.7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</row>
    <row r="245" spans="1:15" ht="12.7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</row>
    <row r="246" spans="1:15" ht="12.7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</row>
    <row r="247" spans="1:15" ht="12.7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</row>
    <row r="248" spans="1:15" ht="12.7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</row>
    <row r="249" spans="1:15" ht="12.7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</row>
    <row r="250" spans="1:15" ht="12.7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</row>
    <row r="251" spans="1:15" ht="12.7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</row>
    <row r="252" spans="1:15" ht="12.7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</row>
    <row r="253" spans="1:15" ht="12.7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</row>
    <row r="254" spans="1:15" ht="12.7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</row>
    <row r="255" spans="1:15" ht="12.7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</row>
    <row r="256" spans="1:15" ht="12.7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</row>
    <row r="257" spans="1:15" ht="12.7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</row>
    <row r="258" spans="1:15" ht="12.7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</row>
    <row r="259" spans="1:15" ht="12.7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</row>
    <row r="260" spans="1:15" ht="12.7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</row>
    <row r="261" spans="1:15" ht="12.7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</row>
    <row r="262" spans="1:15" ht="12.7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</row>
    <row r="263" spans="1:15" ht="12.7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</row>
    <row r="264" spans="1:15" ht="12.7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</row>
    <row r="265" spans="1:15" ht="12.7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</row>
    <row r="266" spans="1:15" ht="12.7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</row>
    <row r="267" spans="1:15" ht="12.7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</row>
    <row r="268" spans="1:15" ht="12.7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</row>
    <row r="269" spans="1:15" ht="12.7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</row>
    <row r="270" spans="1:15" ht="12.7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</row>
    <row r="271" spans="1:15" ht="12.7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</row>
    <row r="272" spans="1:15" ht="12.7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</row>
    <row r="273" spans="1:15" ht="12.7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</row>
    <row r="274" spans="1:15" ht="12.7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</row>
    <row r="275" spans="1:15" ht="12.7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</row>
    <row r="276" spans="1:15" ht="12.7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</row>
    <row r="277" spans="1:15" ht="12.7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</row>
    <row r="278" spans="1:15" ht="12.7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</row>
    <row r="279" spans="1:15" ht="12.7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</row>
    <row r="280" spans="1:15" ht="12.7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</row>
    <row r="281" spans="1:15" ht="12.7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</row>
    <row r="282" spans="1:15" ht="12.7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</row>
    <row r="283" spans="1:15" ht="12.7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</row>
    <row r="284" spans="1:15" ht="12.7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</row>
    <row r="285" spans="1:15" ht="12.7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</row>
    <row r="286" spans="1:15" ht="12.7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</row>
    <row r="287" spans="1:15" ht="12.7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</row>
    <row r="288" spans="1:15" ht="12.7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</row>
    <row r="289" spans="1:15" ht="12.7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</row>
    <row r="290" spans="1:15" ht="12.7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</row>
    <row r="291" spans="1:15" ht="12.7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</row>
    <row r="292" spans="1:15" ht="12.7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</row>
    <row r="293" spans="1:15" ht="12.7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</row>
    <row r="294" spans="1:15" ht="12.7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</row>
    <row r="295" spans="1:15" ht="12.7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</row>
    <row r="296" spans="1:15" ht="12.7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</row>
    <row r="297" spans="1:15" ht="12.7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</row>
    <row r="298" spans="1:15" ht="12.7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</row>
    <row r="299" spans="1:15" ht="12.7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</row>
    <row r="300" spans="1:15" ht="12.7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</row>
    <row r="301" spans="1:15" ht="12.7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</row>
    <row r="302" spans="1:15" ht="12.7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</row>
    <row r="303" spans="1:15" ht="12.7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</row>
    <row r="304" spans="1:15" ht="12.7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</row>
    <row r="305" spans="1:15" ht="12.7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</row>
    <row r="306" spans="1:15" ht="12.7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</row>
    <row r="307" spans="1:15" ht="12.7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</row>
    <row r="308" spans="1:15" ht="12.7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</row>
    <row r="309" spans="1:15" ht="12.7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</row>
    <row r="310" spans="1:15" ht="12.7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</row>
    <row r="311" spans="1:15" ht="12.7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</row>
    <row r="312" spans="1:15" ht="12.7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</row>
    <row r="313" spans="1:15" ht="12.7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</row>
    <row r="314" spans="1:15" ht="12.7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</row>
    <row r="315" spans="1:15" ht="12.7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</row>
    <row r="316" spans="1:15" ht="12.7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</row>
    <row r="317" spans="1:15" ht="12.7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</row>
    <row r="318" spans="1:15" ht="12.7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</row>
    <row r="319" spans="1:15" ht="12.7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</row>
    <row r="320" spans="1:15" ht="12.7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</row>
    <row r="321" spans="1:15" ht="12.7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</row>
    <row r="322" spans="1:15" ht="12.7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</row>
    <row r="323" spans="1:15" ht="12.7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</row>
    <row r="324" spans="1:15" ht="12.7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</row>
    <row r="325" spans="1:15" ht="12.7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</row>
    <row r="326" spans="1:15" ht="12.7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</row>
    <row r="327" spans="1:15" ht="12.7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</row>
    <row r="328" spans="1:15" ht="12.7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</row>
    <row r="329" spans="1:15" ht="12.7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</row>
    <row r="330" spans="1:15" ht="12.7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</row>
    <row r="331" spans="1:15" ht="12.7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</row>
    <row r="332" spans="1:15" ht="12.7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</row>
    <row r="333" spans="1:15" ht="12.7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</row>
    <row r="334" spans="1:15" ht="12.7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</row>
    <row r="335" spans="1:15" ht="12.7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</row>
    <row r="336" spans="1:15" ht="12.7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</row>
    <row r="337" spans="1:15" ht="12.7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</row>
    <row r="338" spans="1:15" ht="12.7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</row>
    <row r="339" spans="1:15" ht="12.7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</row>
    <row r="340" spans="1:15" ht="12.7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</row>
    <row r="341" spans="1:15" ht="12.7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</row>
    <row r="342" spans="1:15" ht="12.7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</row>
    <row r="343" spans="1:15" ht="12.7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</row>
    <row r="344" spans="1:15" ht="12.7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</row>
    <row r="345" spans="1:15" ht="12.7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</row>
    <row r="346" spans="1:15" ht="12.7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</row>
    <row r="347" spans="1:15" ht="12.7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</row>
    <row r="348" spans="1:15" ht="12.7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</row>
    <row r="349" spans="1:15" ht="12.7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</row>
    <row r="350" spans="1:15" ht="12.7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</row>
    <row r="351" spans="1:15" ht="12.7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</row>
    <row r="352" spans="1:15" ht="12.7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</row>
    <row r="353" spans="1:15" ht="12.7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</row>
    <row r="354" spans="1:15" ht="12.7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</row>
    <row r="355" spans="1:15" ht="12.7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</row>
    <row r="356" spans="1:15" ht="12.7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</row>
    <row r="357" spans="1:15" ht="12.7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</row>
    <row r="358" spans="1:15" ht="12.7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</row>
    <row r="359" spans="1:15" ht="12.7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</row>
    <row r="360" spans="1:15" ht="12.7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</row>
    <row r="361" spans="1:15" ht="12.7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</row>
    <row r="362" spans="1:15" ht="12.7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</row>
    <row r="363" spans="1:15" ht="12.7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</row>
    <row r="364" spans="1:15" ht="12.7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</row>
    <row r="365" spans="1:15" ht="12.7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</row>
    <row r="366" spans="1:15" ht="12.7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</row>
    <row r="367" spans="1:15" ht="12.7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</row>
    <row r="368" spans="1:15" ht="12.7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</row>
    <row r="369" spans="1:15" ht="12.7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</row>
    <row r="370" spans="1:15" ht="12.7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</row>
    <row r="371" spans="1:15" ht="12.7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</row>
    <row r="372" spans="1:15" ht="12.7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</row>
    <row r="373" spans="1:15" ht="12.7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</row>
    <row r="374" spans="1:15" ht="12.7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</row>
    <row r="375" spans="1:15" ht="12.7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</row>
    <row r="376" spans="1:15" ht="12.7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</row>
    <row r="377" spans="1:15" ht="12.7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</row>
    <row r="378" spans="1:15" ht="12.7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</row>
    <row r="379" spans="1:15" ht="12.7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</row>
    <row r="380" spans="1:15" ht="12.7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</row>
    <row r="381" spans="1:15" ht="12.7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</row>
    <row r="382" spans="1:15" ht="12.7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</row>
    <row r="383" spans="1:15" ht="12.7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</row>
    <row r="384" spans="1:15" ht="12.7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</row>
    <row r="385" spans="1:15" ht="12.7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</row>
    <row r="386" spans="1:15" ht="12.7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</row>
    <row r="387" spans="1:15" ht="12.7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</row>
    <row r="388" spans="1:15" ht="12.7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</row>
    <row r="389" spans="1:15" ht="12.7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</row>
    <row r="390" spans="1:15" ht="12.7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</row>
    <row r="391" spans="1:15" ht="12.7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</row>
    <row r="392" spans="1:15" ht="12.7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</row>
    <row r="393" spans="1:15" ht="12.7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</row>
    <row r="394" spans="1:15" ht="12.7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</row>
    <row r="395" spans="1:15" ht="12.7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</row>
    <row r="396" spans="1:15" ht="12.7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</row>
    <row r="397" spans="1:15" ht="12.7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</row>
    <row r="398" spans="1:15" ht="12.7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</row>
    <row r="399" spans="1:15" ht="12.7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</row>
    <row r="400" spans="1:15" ht="12.7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</row>
    <row r="401" spans="1:15" ht="12.7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</row>
    <row r="402" spans="1:15" ht="12.7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</row>
    <row r="403" spans="1:15" ht="12.7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</row>
    <row r="404" spans="1:15" ht="12.7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</row>
    <row r="405" spans="1:15" ht="12.7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</row>
    <row r="406" spans="1:15" ht="12.7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</row>
    <row r="407" spans="1:15" ht="12.7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</row>
    <row r="408" spans="1:15" ht="12.7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</row>
    <row r="409" spans="1:15" ht="12.7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</row>
    <row r="410" spans="1:15" ht="12.7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</row>
    <row r="411" spans="1:15" ht="12.7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</row>
    <row r="412" spans="1:15" ht="12.7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</row>
    <row r="413" spans="1:15" ht="12.7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</row>
    <row r="414" spans="1:15" ht="12.7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</row>
    <row r="415" spans="1:15" ht="12.7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</row>
    <row r="416" spans="1:15" ht="12.7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</row>
    <row r="417" spans="1:15" ht="12.7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</row>
    <row r="418" spans="1:15" ht="12.7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</row>
    <row r="419" spans="1:15" ht="12.7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</row>
    <row r="420" spans="1:15" ht="12.7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</row>
    <row r="421" spans="1:15" ht="12.7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</row>
    <row r="422" spans="1:15" ht="12.7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</row>
    <row r="423" spans="1:15" ht="12.7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</row>
    <row r="424" spans="1:15" ht="12.7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</row>
    <row r="425" spans="1:15" ht="12.7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</row>
    <row r="426" spans="1:15" ht="12.7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</row>
    <row r="427" spans="1:15" ht="12.7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</row>
    <row r="428" spans="1:15" ht="12.7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</row>
    <row r="429" spans="1:15" ht="12.7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</row>
    <row r="430" spans="1:15" ht="12.7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</row>
    <row r="431" spans="1:15" ht="12.7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</row>
    <row r="432" spans="1:15" ht="12.7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</row>
    <row r="433" spans="1:15" ht="12.7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</row>
    <row r="434" spans="1:15" ht="12.7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</row>
    <row r="435" spans="1:15" ht="12.7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</row>
    <row r="436" spans="1:15" ht="12.7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</row>
    <row r="437" spans="1:15" ht="12.7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</row>
    <row r="438" spans="1:15" ht="12.7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</row>
    <row r="439" spans="1:15" ht="12.7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</row>
    <row r="440" spans="1:15" ht="12.7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</row>
    <row r="441" spans="1:15" ht="12.7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</row>
    <row r="442" spans="1:15" ht="12.7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</row>
    <row r="443" spans="1:15" ht="12.7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</row>
    <row r="444" spans="1:15" ht="12.7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</row>
    <row r="445" spans="1:15" ht="12.7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</row>
    <row r="446" spans="1:15" ht="12.7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</row>
    <row r="447" spans="1:15" ht="12.7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</row>
    <row r="448" spans="1:15" ht="12.7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</row>
    <row r="449" spans="1:15" ht="12.7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</row>
    <row r="450" spans="1:15" ht="12.7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</row>
    <row r="451" spans="1:15" ht="12.7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</row>
    <row r="452" spans="1:15" ht="12.7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</row>
    <row r="453" spans="1:15" ht="12.7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</row>
    <row r="454" spans="1:15" ht="12.7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</row>
    <row r="455" spans="1:15" ht="12.7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</row>
    <row r="456" spans="1:15" ht="12.7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</row>
    <row r="457" spans="1:15" ht="12.7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</row>
    <row r="458" spans="1:15" ht="12.7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</row>
    <row r="459" spans="1:15" ht="12.7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</row>
    <row r="460" spans="1:15" ht="12.7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</row>
    <row r="461" spans="1:15" ht="12.7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</row>
    <row r="462" spans="1:15" ht="12.7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</row>
    <row r="463" spans="1:15" ht="12.7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</row>
    <row r="464" spans="1:15" ht="12.7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</row>
    <row r="465" spans="1:15" ht="12.7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</row>
    <row r="466" spans="1:15" ht="12.7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</row>
    <row r="467" spans="1:15" ht="12.7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</row>
    <row r="468" spans="1:15" ht="12.7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</row>
    <row r="469" spans="1:15" ht="12.7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</row>
    <row r="470" spans="1:15" ht="12.7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</row>
    <row r="471" spans="1:15" ht="12.7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</row>
    <row r="472" spans="1:15" ht="12.7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</row>
    <row r="473" spans="1:15" ht="12.7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</row>
    <row r="474" spans="1:15" ht="12.7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</row>
    <row r="475" spans="1:15" ht="12.7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</row>
    <row r="476" spans="1:15" ht="12.7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</row>
    <row r="477" spans="1:15" ht="12.7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</row>
    <row r="478" spans="1:15" ht="12.7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</row>
    <row r="479" spans="1:15" ht="12.7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</row>
    <row r="480" spans="1:15" ht="12.7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</row>
    <row r="481" spans="1:15" ht="12.7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</row>
    <row r="482" spans="1:15" ht="12.7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</row>
    <row r="483" spans="1:15" ht="12.7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</row>
    <row r="484" spans="1:15" ht="12.7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</row>
    <row r="485" spans="1:15" ht="12.7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</row>
    <row r="486" spans="1:15" ht="12.7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</row>
    <row r="487" spans="1:15" ht="12.7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</row>
    <row r="488" spans="1:15" ht="12.7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</row>
    <row r="489" spans="1:15" ht="12.7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</row>
    <row r="490" spans="1:15" ht="12.7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</row>
    <row r="491" spans="1:15" ht="12.7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</row>
    <row r="492" spans="1:15" ht="12.7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</row>
    <row r="493" spans="1:15" ht="12.7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</row>
    <row r="494" spans="1:15" ht="12.7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</row>
    <row r="495" spans="1:15" ht="12.7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</row>
    <row r="496" spans="1:15" ht="12.7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</row>
    <row r="497" spans="1:15" ht="12.7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</row>
    <row r="498" spans="1:15" ht="12.7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</row>
    <row r="499" spans="1:15" ht="12.7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</row>
    <row r="500" spans="1:15" ht="12.7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</row>
    <row r="501" spans="1:15" ht="12.7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</row>
    <row r="502" spans="1:15" ht="12.7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</row>
    <row r="503" spans="1:15" ht="12.7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</row>
    <row r="504" spans="1:15" ht="12.7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</row>
    <row r="505" spans="1:15" ht="12.7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</row>
    <row r="506" spans="1:15" ht="12.7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</row>
    <row r="507" spans="1:15" ht="12.7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</row>
    <row r="508" spans="1:15" ht="12.7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</row>
    <row r="509" spans="1:15" ht="12.7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</row>
    <row r="510" spans="1:15" ht="12.7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</row>
    <row r="511" spans="1:15" ht="12.7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</row>
    <row r="512" spans="1:15" ht="12.7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</row>
    <row r="513" spans="1:15" ht="12.7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</row>
    <row r="514" spans="1:15" ht="12.7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</row>
    <row r="515" spans="1:15" ht="12.7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</row>
    <row r="516" spans="1:15" ht="12.7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</row>
    <row r="517" spans="1:15" ht="12.7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</row>
    <row r="518" spans="1:15" ht="12.7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</row>
    <row r="519" spans="1:15" ht="12.7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</row>
    <row r="520" spans="1:15" ht="12.7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</row>
    <row r="521" spans="1:15" ht="12.7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</row>
    <row r="522" spans="1:15" ht="12.7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</row>
    <row r="523" spans="1:15" ht="12.7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</row>
    <row r="524" spans="1:15" ht="12.7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</row>
    <row r="525" spans="1:15" ht="12.7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</row>
    <row r="526" spans="1:15" ht="12.7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</row>
    <row r="527" spans="1:15" ht="12.7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</row>
    <row r="528" spans="1:15" ht="12.7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</row>
    <row r="529" spans="1:15" ht="12.7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</row>
    <row r="530" spans="1:15" ht="12.7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</row>
    <row r="531" spans="1:15" ht="12.7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</row>
    <row r="532" spans="1:15" ht="12.7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</row>
    <row r="533" spans="1:15" ht="12.7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</row>
    <row r="534" spans="1:15" ht="12.7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</row>
    <row r="535" spans="1:15" ht="12.7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</row>
    <row r="536" spans="1:15" ht="12.7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</row>
    <row r="537" spans="1:15" ht="12.7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</row>
    <row r="538" spans="1:15" ht="12.7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</row>
    <row r="539" spans="1:15" ht="12.7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</row>
    <row r="540" spans="1:15" ht="12.7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</row>
    <row r="541" spans="1:15" ht="12.7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</row>
    <row r="542" spans="1:15" ht="12.7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</row>
    <row r="543" spans="1:15" ht="12.7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</row>
    <row r="544" spans="1:15" ht="12.7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</row>
    <row r="545" spans="1:15" ht="12.7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</row>
    <row r="546" spans="1:15" ht="12.7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</row>
    <row r="547" spans="1:15" ht="12.7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</row>
    <row r="548" spans="1:15" ht="12.7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</row>
    <row r="549" spans="1:15" ht="12.7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</row>
    <row r="550" spans="1:15" ht="12.7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</row>
    <row r="551" spans="1:15" ht="12.7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</row>
    <row r="552" spans="1:15" ht="12.7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</row>
    <row r="553" spans="1:15" ht="12.7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</row>
    <row r="554" spans="1:15" ht="12.7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</row>
    <row r="555" spans="1:15" ht="12.7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</row>
    <row r="556" spans="1:15" ht="12.7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</row>
    <row r="557" spans="1:15" ht="12.7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</row>
    <row r="558" spans="1:15" ht="12.7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</row>
    <row r="559" spans="1:15" ht="12.7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</row>
    <row r="560" spans="1:15" ht="12.7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</row>
    <row r="561" spans="1:15" ht="12.7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</row>
    <row r="562" spans="1:15" ht="12.7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</row>
    <row r="563" spans="1:15" ht="12.7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</row>
    <row r="564" spans="1:15" ht="12.7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</row>
    <row r="565" spans="1:15" ht="12.7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</row>
    <row r="566" spans="1:15" ht="12.7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</row>
    <row r="567" spans="1:15" ht="12.7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</row>
    <row r="568" spans="1:15" ht="12.7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</row>
    <row r="569" spans="1:15" ht="12.7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</row>
    <row r="570" spans="1:15" ht="12.7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</row>
    <row r="571" spans="1:15" ht="12.7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</row>
    <row r="572" spans="1:15" ht="12.7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</row>
    <row r="573" spans="1:15" ht="12.7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</row>
    <row r="574" spans="1:15" ht="12.7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</row>
    <row r="575" spans="1:15" ht="12.7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</row>
    <row r="576" spans="1:15" ht="12.7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</row>
    <row r="577" spans="1:15" ht="12.7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</row>
    <row r="578" spans="1:15" ht="12.7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</row>
    <row r="579" spans="1:15" ht="12.7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</row>
    <row r="580" spans="1:15" ht="12.7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</row>
    <row r="581" spans="1:15" ht="12.7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</row>
    <row r="582" spans="1:15" ht="12.7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</row>
    <row r="583" spans="1:15" ht="12.7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</row>
    <row r="584" spans="1:15" ht="12.7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</row>
    <row r="585" spans="1:15" ht="12.7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</row>
    <row r="586" spans="1:15" ht="12.7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</row>
    <row r="587" spans="1:15" ht="12.7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</row>
    <row r="588" spans="1:15" ht="12.7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</row>
    <row r="589" spans="1:15" ht="12.7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</row>
    <row r="590" spans="1:15" ht="12.7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</row>
    <row r="591" spans="1:15" ht="12.7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</row>
    <row r="592" spans="1:15" ht="12.7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</row>
    <row r="593" spans="1:15" ht="12.7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</row>
    <row r="594" spans="1:15" ht="12.7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</row>
    <row r="595" spans="1:15" ht="12.7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</row>
    <row r="596" spans="1:15" ht="12.7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</row>
    <row r="597" spans="1:15" ht="12.7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</row>
    <row r="598" spans="1:15" ht="12.7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</row>
    <row r="599" spans="1:15" ht="12.7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</row>
    <row r="600" spans="1:15" ht="12.7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</row>
    <row r="601" spans="1:15" ht="12.7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</row>
    <row r="602" spans="1:15" ht="12.7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</row>
    <row r="603" spans="1:15" ht="12.7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</row>
    <row r="604" spans="1:15" ht="12.7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</row>
    <row r="605" spans="1:15" ht="12.7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</row>
    <row r="606" spans="1:15" ht="12.7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</row>
    <row r="607" spans="1:15" ht="12.7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</row>
    <row r="608" spans="1:15" ht="12.7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</row>
    <row r="609" spans="1:15" ht="12.7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</row>
    <row r="610" spans="1:15" ht="12.7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</row>
    <row r="611" spans="1:15" ht="12.7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</row>
    <row r="612" spans="1:15" ht="12.7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</row>
    <row r="613" spans="1:15" ht="12.7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</row>
    <row r="614" spans="1:15" ht="12.7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</row>
    <row r="615" spans="1:15" ht="12.7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</row>
    <row r="616" spans="1:15" ht="12.7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</row>
    <row r="617" spans="1:15" ht="12.7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</row>
    <row r="618" spans="1:15" ht="12.7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</row>
    <row r="619" spans="1:15" ht="12.7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</row>
    <row r="620" spans="1:15" ht="12.7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</row>
    <row r="621" spans="1:15" ht="12.7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</row>
    <row r="622" spans="1:15" ht="12.7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</row>
    <row r="623" spans="1:15" ht="12.7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</row>
    <row r="624" spans="1:15" ht="12.7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</row>
    <row r="625" spans="1:15" ht="12.7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</row>
    <row r="626" spans="1:15" ht="12.7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</row>
    <row r="627" spans="1:15" ht="12.7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</row>
    <row r="628" spans="1:15" ht="12.7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</row>
    <row r="629" spans="1:15" ht="12.7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</row>
    <row r="630" spans="1:15" ht="12.7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</row>
    <row r="631" spans="1:15" ht="12.7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</row>
    <row r="632" spans="1:15" ht="12.7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</row>
    <row r="633" spans="1:15" ht="12.7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</row>
    <row r="634" spans="1:15" ht="12.7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</row>
    <row r="635" spans="1:15" ht="12.7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</row>
    <row r="636" spans="1:15" ht="12.7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</row>
    <row r="637" spans="1:15" ht="12.7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</row>
    <row r="638" spans="1:15" ht="12.7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</row>
    <row r="639" spans="1:15" ht="12.7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</row>
    <row r="640" spans="1:15" ht="12.7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</row>
    <row r="641" spans="1:15" ht="12.7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</row>
    <row r="642" spans="1:15" ht="12.7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</row>
    <row r="643" spans="1:15" ht="12.7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</row>
    <row r="644" spans="1:15" ht="12.7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</row>
    <row r="645" spans="1:15" ht="12.7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</row>
    <row r="646" spans="1:15" ht="12.7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</row>
    <row r="647" spans="1:15" ht="12.7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</row>
    <row r="648" spans="1:15" ht="12.7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</row>
    <row r="649" spans="1:15" ht="12.7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</row>
    <row r="650" spans="1:15" ht="12.7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</row>
    <row r="651" spans="1:15" ht="12.7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</row>
    <row r="652" spans="1:15" ht="12.7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</row>
    <row r="653" spans="1:15" ht="12.7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</row>
    <row r="654" spans="1:15" ht="12.7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</row>
    <row r="655" spans="1:15" ht="12.7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</row>
    <row r="656" spans="1:15" ht="12.7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</row>
    <row r="657" spans="1:15" ht="12.7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</row>
    <row r="658" spans="1:15" ht="12.7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</row>
    <row r="659" spans="1:15" ht="12.7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</row>
    <row r="660" spans="1:15" ht="12.7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</row>
    <row r="661" spans="1:15" ht="12.7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</row>
    <row r="662" spans="1:15" ht="12.7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</row>
    <row r="663" spans="1:15" ht="12.7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</row>
    <row r="664" spans="1:15" ht="12.7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</row>
    <row r="665" spans="1:15" ht="12.7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</row>
    <row r="666" spans="1:15" ht="12.7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</row>
    <row r="667" spans="1:15" ht="12.7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</row>
    <row r="668" spans="1:15" ht="12.7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</row>
    <row r="669" spans="1:15" ht="12.7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</row>
    <row r="670" spans="1:15" ht="12.7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</row>
    <row r="671" spans="1:15" ht="12.7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</row>
    <row r="672" spans="1:15" ht="12.7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</row>
    <row r="673" spans="1:15" ht="12.7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</row>
    <row r="674" spans="1:15" ht="12.7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</row>
    <row r="675" spans="1:15" ht="12.7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</row>
    <row r="676" spans="1:15" ht="12.7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</row>
    <row r="677" spans="1:15" ht="12.7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</row>
    <row r="678" spans="1:15" ht="12.7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</row>
    <row r="679" spans="1:15" ht="12.7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</row>
    <row r="680" spans="1:15" ht="12.7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</row>
    <row r="681" spans="1:15" ht="12.7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</row>
    <row r="682" spans="1:15" ht="12.7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</row>
    <row r="683" spans="1:15" ht="12.7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</row>
    <row r="684" spans="1:15" ht="12.7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</row>
    <row r="685" spans="1:15" ht="12.7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</row>
    <row r="686" spans="1:15" ht="12.7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</row>
    <row r="687" spans="1:15" ht="12.7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</row>
    <row r="688" spans="1:15" ht="12.7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</row>
    <row r="689" spans="1:15" ht="12.7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</row>
    <row r="690" spans="1:15" ht="12.7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</row>
    <row r="691" spans="1:15" ht="12.7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</row>
    <row r="692" spans="1:15" ht="12.7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</row>
    <row r="693" spans="1:15" ht="12.7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</row>
    <row r="694" spans="1:15" ht="12.7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</row>
    <row r="695" spans="1:15" ht="12.7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</row>
    <row r="696" spans="1:15" ht="12.7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</row>
    <row r="697" spans="1:15" ht="12.7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</row>
    <row r="698" spans="1:15" ht="12.7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</row>
    <row r="699" spans="1:15" ht="12.7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</row>
    <row r="700" spans="1:15" ht="12.7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</row>
    <row r="701" spans="1:15" ht="12.7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</row>
    <row r="702" spans="1:15" ht="12.7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</row>
    <row r="703" spans="1:15" ht="12.7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</row>
    <row r="704" spans="1:15" ht="12.7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</row>
    <row r="705" spans="1:15" ht="12.7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</row>
    <row r="706" spans="1:15" ht="12.7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</row>
    <row r="707" spans="1:15" ht="12.7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</row>
    <row r="708" spans="1:15" ht="12.7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</row>
    <row r="709" spans="1:15" ht="12.7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</row>
    <row r="710" spans="1:15" ht="12.7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</row>
    <row r="711" spans="1:15" ht="12.7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</row>
    <row r="712" spans="1:15" ht="12.7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</row>
    <row r="713" spans="1:15" ht="12.7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</row>
    <row r="714" spans="1:15" ht="12.7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</row>
    <row r="715" spans="1:15" ht="12.7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</row>
    <row r="716" spans="1:15" ht="12.7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</row>
    <row r="717" spans="1:15" ht="12.7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</row>
    <row r="718" spans="1:15" ht="12.7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</row>
    <row r="719" spans="1:15" ht="12.7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</row>
    <row r="720" spans="1:15" ht="12.7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</row>
    <row r="721" spans="1:15" ht="12.7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</row>
    <row r="722" spans="1:15" ht="12.7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</row>
    <row r="723" spans="1:15" ht="12.7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</row>
    <row r="724" spans="1:15" ht="12.7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</row>
    <row r="725" spans="1:15" ht="12.7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</row>
    <row r="726" spans="1:15" ht="12.7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</row>
    <row r="727" spans="1:15" ht="12.7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</row>
    <row r="728" spans="1:15" ht="12.7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</row>
    <row r="729" spans="1:15" ht="12.7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</row>
    <row r="730" spans="1:15" ht="12.7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</row>
    <row r="731" spans="1:15" ht="12.7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</row>
    <row r="732" spans="1:15" ht="12.7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</row>
    <row r="733" spans="1:15" ht="12.7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</row>
    <row r="734" spans="1:15" ht="12.7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</row>
    <row r="735" spans="1:15" ht="12.7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</row>
    <row r="736" spans="1:15" ht="12.7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</row>
    <row r="737" spans="1:15" ht="12.7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</row>
    <row r="738" spans="1:15" ht="12.7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</row>
    <row r="739" spans="1:15" ht="12.7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</row>
    <row r="740" spans="1:15" ht="12.7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</row>
    <row r="741" spans="1:15" ht="12.7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</row>
    <row r="742" spans="1:15" ht="12.7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</row>
    <row r="743" spans="1:15" ht="12.7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</row>
    <row r="744" spans="1:15" ht="12.7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</row>
    <row r="745" spans="1:15" ht="12.7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</row>
    <row r="746" spans="1:15" ht="12.7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</row>
    <row r="747" spans="1:15" ht="12.7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</row>
    <row r="748" spans="1:15" ht="12.7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</row>
    <row r="749" spans="1:15" ht="12.7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</row>
    <row r="750" spans="1:15" ht="12.7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</row>
    <row r="751" spans="1:15" ht="12.7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</row>
    <row r="752" spans="1:15" ht="12.7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</row>
    <row r="753" spans="1:15" ht="12.7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</row>
    <row r="754" spans="1:15" ht="12.7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</row>
    <row r="755" spans="1:15" ht="12.7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</row>
    <row r="756" spans="1:15" ht="12.7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</row>
    <row r="757" spans="1:15" ht="12.7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</row>
    <row r="758" spans="1:15" ht="12.7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</row>
    <row r="759" spans="1:15" ht="12.7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</row>
    <row r="760" spans="1:15" ht="12.7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</row>
    <row r="761" spans="1:15" ht="12.7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</row>
    <row r="762" spans="1:15" ht="12.7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</row>
    <row r="763" spans="1:15" ht="12.7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</row>
    <row r="764" spans="1:15" ht="12.7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</row>
    <row r="765" spans="1:15" ht="12.7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</row>
    <row r="766" spans="1:15" ht="12.7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</row>
    <row r="767" spans="1:15" ht="12.7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</row>
    <row r="768" spans="1:15" ht="12.7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</row>
    <row r="769" spans="1:15" ht="12.7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</row>
    <row r="770" spans="1:15" ht="12.7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</row>
    <row r="771" spans="1:15" ht="12.7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</row>
    <row r="772" spans="1:15" ht="12.7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</row>
    <row r="773" spans="1:15" ht="12.7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</row>
    <row r="774" spans="1:15" ht="12.7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</row>
    <row r="775" spans="1:15" ht="12.7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</row>
    <row r="776" spans="1:15" ht="12.7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</row>
    <row r="777" spans="1:15" ht="12.7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</row>
    <row r="778" spans="1:15" ht="12.7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</row>
    <row r="779" spans="1:15" ht="12.7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</row>
    <row r="780" spans="1:15" ht="12.7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</row>
    <row r="781" spans="1:15" ht="12.7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</row>
    <row r="782" spans="1:15" ht="12.7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</row>
    <row r="783" spans="1:15" ht="12.7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</row>
    <row r="784" spans="1:15" ht="12.7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</row>
    <row r="785" spans="1:15" ht="12.7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</row>
    <row r="786" spans="1:15" ht="12.7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</row>
    <row r="787" spans="1:15" ht="12.7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</row>
    <row r="788" spans="1:15" ht="12.7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</row>
    <row r="789" spans="1:15" ht="12.7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</row>
    <row r="790" spans="1:15" ht="12.7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</row>
    <row r="791" spans="1:15" ht="12.7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</row>
    <row r="792" spans="1:15" ht="12.7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</row>
    <row r="793" spans="1:15" ht="12.7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</row>
    <row r="794" spans="1:15" ht="12.7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</row>
    <row r="795" spans="1:15" ht="12.7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</row>
    <row r="796" spans="1:15" ht="12.7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</row>
    <row r="797" spans="1:15" ht="12.7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</row>
    <row r="798" spans="1:15" ht="12.7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</row>
    <row r="799" spans="1:15" ht="12.7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</row>
    <row r="800" spans="1:15" ht="12.7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</row>
    <row r="801" spans="1:15" ht="12.7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</row>
    <row r="802" spans="1:15" ht="12.7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</row>
    <row r="803" spans="1:15" ht="12.7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</row>
    <row r="804" spans="1:15" ht="12.7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</row>
    <row r="805" spans="1:15" ht="12.7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</row>
    <row r="806" spans="1:15" ht="12.7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</row>
    <row r="807" spans="1:15" ht="12.7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</row>
    <row r="808" spans="1:15" ht="12.7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</row>
    <row r="809" spans="1:15" ht="12.7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</row>
    <row r="810" spans="1:15" ht="12.7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</row>
    <row r="811" spans="1:15" ht="12.7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</row>
    <row r="812" spans="1:15" ht="12.7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</row>
    <row r="813" spans="1:15" ht="12.7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</row>
    <row r="814" spans="1:15" ht="12.7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</row>
    <row r="815" spans="1:15" ht="12.7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</row>
    <row r="816" spans="1:15" ht="12.7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</row>
    <row r="817" spans="1:15" ht="12.7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</row>
    <row r="818" spans="1:15" ht="12.7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</row>
    <row r="819" spans="1:15" ht="12.7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</row>
    <row r="820" spans="1:15" ht="12.7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</row>
    <row r="821" spans="1:15" ht="12.7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</row>
    <row r="822" spans="1:15" ht="12.7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</row>
    <row r="823" spans="1:15" ht="12.7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</row>
    <row r="824" spans="1:15" ht="12.7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</row>
    <row r="825" spans="1:15" ht="12.7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</row>
    <row r="826" spans="1:15" ht="12.7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</row>
    <row r="827" spans="1:15" ht="12.7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</row>
    <row r="828" spans="1:15" ht="12.7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</row>
    <row r="829" spans="1:15" ht="12.7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</row>
    <row r="830" spans="1:15" ht="12.7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</row>
    <row r="831" spans="1:15" ht="12.7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</row>
    <row r="832" spans="1:15" ht="12.7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</row>
    <row r="833" spans="1:15" ht="12.7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</row>
    <row r="834" spans="1:15" ht="12.7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</row>
    <row r="835" spans="1:15" ht="12.7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</row>
    <row r="836" spans="1:15" ht="12.7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</row>
    <row r="837" spans="1:15" ht="12.7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</row>
    <row r="838" spans="1:15" ht="12.7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</row>
    <row r="839" spans="1:15" ht="12.7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</row>
    <row r="840" spans="1:15" ht="12.7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</row>
    <row r="841" spans="1:15" ht="12.7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</row>
    <row r="842" spans="1:15" ht="12.7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</row>
    <row r="843" spans="1:15" ht="12.7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</row>
    <row r="844" spans="1:15" ht="12.7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</row>
    <row r="845" spans="1:15" ht="12.7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</row>
    <row r="846" spans="1:15" ht="12.7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</row>
    <row r="847" spans="1:15" ht="12.7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</row>
    <row r="848" spans="1:15" ht="12.7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</row>
    <row r="849" spans="1:15" ht="12.7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</row>
    <row r="850" spans="1:15" ht="12.7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</row>
    <row r="851" spans="1:15" ht="12.7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</row>
    <row r="852" spans="1:15" ht="12.7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</row>
    <row r="853" spans="1:15" ht="12.7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</row>
    <row r="854" spans="1:15" ht="12.7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</row>
    <row r="855" spans="1:15" ht="12.7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</row>
    <row r="856" spans="1:15" ht="12.7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</row>
    <row r="857" spans="1:15" ht="12.7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</row>
    <row r="858" spans="1:15" ht="12.7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</row>
    <row r="859" spans="1:15" ht="12.7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</row>
    <row r="860" spans="1:15" ht="12.7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</row>
    <row r="861" spans="1:15" ht="12.7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</row>
    <row r="862" spans="1:15" ht="12.7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</row>
    <row r="863" spans="1:15" ht="12.7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</row>
    <row r="864" spans="1:15" ht="12.7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</row>
    <row r="865" spans="1:15" ht="12.7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</row>
    <row r="866" spans="1:15" ht="12.7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</row>
    <row r="867" spans="1:15" ht="12.7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</row>
    <row r="868" spans="1:15" ht="12.7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</row>
    <row r="869" spans="1:15" ht="12.7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</row>
    <row r="870" spans="1:15" ht="12.7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</row>
    <row r="871" spans="1:15" ht="12.7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</row>
    <row r="872" spans="1:15" ht="12.7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</row>
    <row r="873" spans="1:15" ht="12.7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</row>
    <row r="874" spans="1:15" ht="12.7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</row>
    <row r="875" spans="1:15" ht="12.7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</row>
    <row r="876" spans="1:15" ht="12.7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</row>
    <row r="877" spans="1:15" ht="12.7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</row>
    <row r="878" spans="1:15" ht="12.7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</row>
    <row r="879" spans="1:15" ht="12.7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</row>
    <row r="880" spans="1:15" ht="12.7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</row>
    <row r="881" spans="1:15" ht="12.7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</row>
    <row r="882" spans="1:15" ht="12.7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</row>
    <row r="883" spans="1:15" ht="12.7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</row>
    <row r="884" spans="1:15" ht="12.7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</row>
    <row r="885" spans="1:15" ht="12.7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</row>
    <row r="886" spans="1:15" ht="12.7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</row>
    <row r="887" spans="1:15" ht="12.7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</row>
    <row r="888" spans="1:15" ht="12.7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</row>
    <row r="889" spans="1:15" ht="12.7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</row>
    <row r="890" spans="1:15" ht="12.7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</row>
    <row r="891" spans="1:15" ht="12.7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</row>
    <row r="892" spans="1:15" ht="12.7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</row>
    <row r="893" spans="1:15" ht="12.7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</row>
    <row r="894" spans="1:15" ht="12.7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</row>
    <row r="895" spans="1:15" ht="12.7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</row>
    <row r="896" spans="1:15" ht="12.7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</row>
    <row r="897" spans="1:15" ht="12.7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</row>
    <row r="898" spans="1:15" ht="12.7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</row>
    <row r="899" spans="1:15" ht="12.7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</row>
    <row r="900" spans="1:15" ht="12.7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</row>
    <row r="901" spans="1:15" ht="12.7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</row>
    <row r="902" spans="1:15" ht="12.7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</row>
    <row r="903" spans="1:15" ht="12.7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</row>
    <row r="904" spans="1:15" ht="12.7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</row>
    <row r="905" spans="1:15" ht="12.7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</row>
    <row r="906" spans="1:15" ht="12.7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</row>
    <row r="907" spans="1:15" ht="12.7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</row>
    <row r="908" spans="1:15" ht="12.7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</row>
    <row r="909" spans="1:15" ht="12.7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</row>
    <row r="910" spans="1:15" ht="12.7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</row>
    <row r="911" spans="1:15" ht="12.7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</row>
    <row r="912" spans="1:15" ht="12.7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</row>
    <row r="913" spans="1:15" ht="12.7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</row>
    <row r="914" spans="1:15" ht="12.7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</row>
    <row r="915" spans="1:15" ht="12.7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</row>
    <row r="916" spans="1:15" ht="12.7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</row>
    <row r="917" spans="1:15" ht="12.7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</row>
    <row r="918" spans="1:15" ht="12.7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</row>
    <row r="919" spans="1:15" ht="12.7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</row>
    <row r="920" spans="1:15" ht="12.7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</row>
    <row r="921" spans="1:15" ht="12.7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</row>
    <row r="922" spans="1:15" ht="12.7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</row>
    <row r="923" spans="1:15" ht="12.7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</row>
    <row r="924" spans="1:15" ht="12.7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</row>
    <row r="925" spans="1:15" ht="12.7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</row>
    <row r="926" spans="1:15" ht="12.7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</row>
    <row r="927" spans="1:15" ht="12.7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</row>
    <row r="928" spans="1:15" ht="12.7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</row>
    <row r="929" spans="1:15" ht="12.7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</row>
    <row r="930" spans="1:15" ht="12.7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</row>
    <row r="931" spans="1:15" ht="12.7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</row>
    <row r="932" spans="1:15" ht="12.7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</row>
    <row r="933" spans="1:15" ht="12.7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</row>
    <row r="934" spans="1:15" ht="12.7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</row>
    <row r="935" spans="1:15" ht="12.7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</row>
    <row r="936" spans="1:15" ht="12.7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</row>
    <row r="937" spans="1:15" ht="12.7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</row>
    <row r="938" spans="1:15" ht="12.7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</row>
    <row r="939" spans="1:15" ht="12.7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</row>
    <row r="940" spans="1:15" ht="12.7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</row>
    <row r="941" spans="1:15" ht="12.7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</row>
    <row r="942" spans="1:15" ht="12.7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</row>
    <row r="943" spans="1:15" ht="12.7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</row>
    <row r="944" spans="1:15" ht="12.7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</row>
    <row r="945" spans="1:15" ht="12.7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</row>
    <row r="946" spans="1:15" ht="12.7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</row>
    <row r="947" spans="1:15" ht="12.7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</row>
    <row r="948" spans="1:15" ht="12.7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</row>
    <row r="949" spans="1:15" ht="12.7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</row>
    <row r="950" spans="1:15" ht="12.7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</row>
    <row r="951" spans="1:15" ht="12.7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</row>
    <row r="952" spans="1:15" ht="12.7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</row>
    <row r="953" spans="1:15" ht="12.7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</row>
    <row r="954" spans="1:15" ht="12.7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</row>
    <row r="955" spans="1:15" ht="12.7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</row>
    <row r="956" spans="1:15" ht="12.7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</row>
    <row r="957" spans="1:15" ht="12.7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</row>
    <row r="958" spans="1:15" ht="12.7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</row>
    <row r="959" spans="1:15" ht="12.7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</row>
    <row r="960" spans="1:15" ht="12.7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</row>
    <row r="961" spans="1:15" ht="12.7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</row>
    <row r="962" spans="1:15" ht="12.7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</row>
    <row r="963" spans="1:15" ht="12.7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</row>
    <row r="964" spans="1:15" ht="12.7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</row>
    <row r="965" spans="1:15" ht="12.7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</row>
    <row r="966" spans="1:15" ht="12.7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</row>
    <row r="967" spans="1:15" ht="12.7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</row>
    <row r="968" spans="1:15" ht="12.7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</row>
    <row r="969" spans="1:15" ht="12.7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</row>
    <row r="970" spans="1:15" ht="12.7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</row>
    <row r="971" spans="1:15" ht="12.7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</row>
    <row r="972" spans="1:15" ht="12.7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</row>
    <row r="973" spans="1:15" ht="12.7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</row>
    <row r="974" spans="1:15" ht="12.7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</row>
    <row r="975" spans="1:15" ht="12.7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</row>
    <row r="976" spans="1:15" ht="12.7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</row>
    <row r="977" spans="1:15" ht="12.7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</row>
    <row r="978" spans="1:15" ht="12.7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</row>
    <row r="979" spans="1:15" ht="12.7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</row>
    <row r="980" spans="1:15" ht="12.7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</row>
    <row r="981" spans="1:15" ht="12.7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</row>
    <row r="982" spans="1:15" ht="12.7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</row>
    <row r="983" spans="1:15" ht="12.7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</row>
    <row r="984" spans="1:15" ht="12.7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</row>
    <row r="985" spans="1:15" ht="12.7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</row>
    <row r="986" spans="1:15" ht="12.7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</row>
    <row r="987" spans="1:15" ht="12.7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</row>
    <row r="988" spans="1:15" ht="12.7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</row>
    <row r="989" spans="1:15" ht="12.7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</row>
    <row r="990" spans="1:15" ht="12.7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</row>
    <row r="991" spans="1:15" ht="12.7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</row>
    <row r="992" spans="1:15" ht="12.7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</row>
    <row r="993" spans="1:15" ht="12.7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</row>
    <row r="994" spans="1:15" ht="12.7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</row>
    <row r="995" spans="1:15" ht="12.7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</row>
    <row r="996" spans="1:15" ht="12.7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</row>
    <row r="997" spans="1:15" ht="12.7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</row>
    <row r="998" spans="1:15" ht="12.7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</row>
    <row r="999" spans="1:15" ht="12.7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</row>
    <row r="1000" spans="1:15" ht="12.7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</row>
  </sheetData>
  <mergeCells count="32">
    <mergeCell ref="E44:I44"/>
    <mergeCell ref="L44:N44"/>
    <mergeCell ref="E45:I45"/>
    <mergeCell ref="E46:I46"/>
    <mergeCell ref="E31:I31"/>
    <mergeCell ref="E36:I36"/>
    <mergeCell ref="L36:N36"/>
    <mergeCell ref="E37:I37"/>
    <mergeCell ref="E38:I38"/>
    <mergeCell ref="E39:I39"/>
    <mergeCell ref="L39:N39"/>
    <mergeCell ref="E28:I28"/>
    <mergeCell ref="L28:N28"/>
    <mergeCell ref="E29:I29"/>
    <mergeCell ref="E30:I30"/>
    <mergeCell ref="L31:N31"/>
    <mergeCell ref="D18:I18"/>
    <mergeCell ref="K18:O18"/>
    <mergeCell ref="D20:I20"/>
    <mergeCell ref="K20:O20"/>
    <mergeCell ref="D22:H22"/>
    <mergeCell ref="K22:O22"/>
    <mergeCell ref="J9:O9"/>
    <mergeCell ref="J10:O10"/>
    <mergeCell ref="J11:O11"/>
    <mergeCell ref="D16:I16"/>
    <mergeCell ref="K16:O16"/>
    <mergeCell ref="A1:O1"/>
    <mergeCell ref="A2:O2"/>
    <mergeCell ref="A3:O3"/>
    <mergeCell ref="J7:O7"/>
    <mergeCell ref="J8:O8"/>
  </mergeCells>
  <hyperlinks>
    <hyperlink ref="D22" r:id="rId1" xr:uid="{00000000-0004-0000-0000-000000000000}"/>
    <hyperlink ref="K22" r:id="rId2" xr:uid="{00000000-0004-0000-0000-000001000000}"/>
  </hyperlinks>
  <pageMargins left="0.25" right="0.26" top="1" bottom="1" header="0" footer="0"/>
  <pageSetup scale="87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2.6328125" defaultRowHeight="15" customHeight="1" x14ac:dyDescent="0.25"/>
  <cols>
    <col min="1" max="1" width="3.453125" customWidth="1"/>
    <col min="2" max="2" width="3.6328125" customWidth="1"/>
    <col min="3" max="3" width="5.453125" customWidth="1"/>
    <col min="4" max="4" width="59.36328125" customWidth="1"/>
    <col min="5" max="5" width="14.453125" customWidth="1"/>
    <col min="6" max="6" width="16.08984375" customWidth="1"/>
    <col min="7" max="7" width="16.453125" customWidth="1"/>
    <col min="8" max="8" width="13.6328125" customWidth="1"/>
    <col min="9" max="9" width="16" customWidth="1"/>
    <col min="10" max="10" width="15.08984375" customWidth="1"/>
    <col min="11" max="11" width="17.36328125" customWidth="1"/>
    <col min="12" max="12" width="14.453125" customWidth="1"/>
    <col min="13" max="13" width="12.36328125" hidden="1" customWidth="1"/>
    <col min="14" max="14" width="8.453125" hidden="1" customWidth="1"/>
    <col min="15" max="26" width="8.90625" customWidth="1"/>
  </cols>
  <sheetData>
    <row r="1" spans="1:14" ht="12.75" customHeight="1" x14ac:dyDescent="0.35">
      <c r="A1" s="328" t="s">
        <v>47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"/>
      <c r="M1" s="3"/>
      <c r="N1" s="25"/>
    </row>
    <row r="2" spans="1:14" ht="12.75" customHeight="1" x14ac:dyDescent="0.35">
      <c r="A2" s="328" t="s">
        <v>1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"/>
      <c r="M2" s="3"/>
      <c r="N2" s="25"/>
    </row>
    <row r="3" spans="1:14" ht="12.75" customHeight="1" x14ac:dyDescent="0.3">
      <c r="A3" s="346" t="str">
        <f>+Certification!A3</f>
        <v>July 1, 2025 to June 30, 2026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"/>
      <c r="M3" s="3"/>
      <c r="N3" s="25"/>
    </row>
    <row r="4" spans="1:14" ht="12.75" customHeight="1" x14ac:dyDescent="0.3">
      <c r="A4" s="346"/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"/>
      <c r="M4" s="3"/>
      <c r="N4" s="25"/>
    </row>
    <row r="5" spans="1:14" ht="12.75" customHeight="1" x14ac:dyDescent="0.3">
      <c r="A5" s="347" t="s">
        <v>4</v>
      </c>
      <c r="B5" s="329"/>
      <c r="C5" s="329"/>
      <c r="D5" s="329"/>
      <c r="E5" s="348" t="s">
        <v>48</v>
      </c>
      <c r="F5" s="332"/>
      <c r="G5" s="332"/>
      <c r="H5" s="332"/>
      <c r="I5" s="332"/>
      <c r="J5" s="332"/>
      <c r="K5" s="332"/>
      <c r="L5" s="3"/>
      <c r="M5" s="3"/>
      <c r="N5" s="25"/>
    </row>
    <row r="6" spans="1:14" ht="12.75" customHeight="1" x14ac:dyDescent="0.3">
      <c r="A6" s="347" t="s">
        <v>6</v>
      </c>
      <c r="B6" s="329"/>
      <c r="C6" s="329"/>
      <c r="D6" s="329"/>
      <c r="E6" s="344" t="s">
        <v>7</v>
      </c>
      <c r="F6" s="334"/>
      <c r="G6" s="334"/>
      <c r="H6" s="334"/>
      <c r="I6" s="334"/>
      <c r="J6" s="334"/>
      <c r="K6" s="334"/>
      <c r="L6" s="3"/>
      <c r="M6" s="3"/>
      <c r="N6" s="25"/>
    </row>
    <row r="7" spans="1:14" ht="12.75" customHeight="1" x14ac:dyDescent="0.3">
      <c r="A7" s="347" t="s">
        <v>8</v>
      </c>
      <c r="B7" s="329"/>
      <c r="C7" s="329"/>
      <c r="D7" s="329"/>
      <c r="E7" s="343" t="s">
        <v>9</v>
      </c>
      <c r="F7" s="334"/>
      <c r="G7" s="334"/>
      <c r="H7" s="334"/>
      <c r="I7" s="334"/>
      <c r="J7" s="334"/>
      <c r="K7" s="334"/>
      <c r="L7" s="3"/>
      <c r="M7" s="3"/>
      <c r="N7" s="25"/>
    </row>
    <row r="8" spans="1:14" ht="12.75" customHeight="1" x14ac:dyDescent="0.3">
      <c r="A8" s="347" t="s">
        <v>10</v>
      </c>
      <c r="B8" s="329"/>
      <c r="C8" s="329"/>
      <c r="D8" s="329"/>
      <c r="E8" s="343" t="s">
        <v>11</v>
      </c>
      <c r="F8" s="334"/>
      <c r="G8" s="334"/>
      <c r="H8" s="334"/>
      <c r="I8" s="334"/>
      <c r="J8" s="334"/>
      <c r="K8" s="334"/>
      <c r="L8" s="3"/>
      <c r="M8" s="3"/>
      <c r="N8" s="25"/>
    </row>
    <row r="9" spans="1:14" ht="12.75" customHeight="1" x14ac:dyDescent="0.3">
      <c r="A9" s="347" t="s">
        <v>12</v>
      </c>
      <c r="B9" s="329"/>
      <c r="C9" s="329"/>
      <c r="D9" s="329"/>
      <c r="E9" s="344" t="s">
        <v>13</v>
      </c>
      <c r="F9" s="334"/>
      <c r="G9" s="334"/>
      <c r="H9" s="334"/>
      <c r="I9" s="334"/>
      <c r="J9" s="334"/>
      <c r="K9" s="334"/>
      <c r="L9" s="3"/>
      <c r="M9" s="3"/>
      <c r="N9" s="25"/>
    </row>
    <row r="10" spans="1:14" ht="12.75" customHeight="1" x14ac:dyDescent="0.3">
      <c r="A10" s="345"/>
      <c r="B10" s="329"/>
      <c r="C10" s="329"/>
      <c r="D10" s="329"/>
      <c r="E10" s="329"/>
      <c r="F10" s="329"/>
      <c r="G10" s="329"/>
      <c r="H10" s="329"/>
      <c r="I10" s="329"/>
      <c r="J10" s="329"/>
      <c r="K10" s="329"/>
      <c r="L10" s="3"/>
      <c r="M10" s="3"/>
      <c r="N10" s="25"/>
    </row>
    <row r="11" spans="1:14" ht="12.75" customHeight="1" x14ac:dyDescent="0.3">
      <c r="A11" s="26"/>
      <c r="B11" s="26"/>
      <c r="C11" s="27" t="s">
        <v>49</v>
      </c>
      <c r="D11" s="28"/>
      <c r="E11" s="28"/>
      <c r="F11" s="28"/>
      <c r="G11" s="28"/>
      <c r="H11" s="28"/>
      <c r="I11" s="28"/>
      <c r="J11" s="28"/>
      <c r="K11" s="29"/>
      <c r="L11" s="3"/>
      <c r="M11" s="3"/>
      <c r="N11" s="25"/>
    </row>
    <row r="12" spans="1:14" ht="12.75" customHeight="1" x14ac:dyDescent="0.3">
      <c r="A12" s="26"/>
      <c r="B12" s="26"/>
      <c r="C12" s="349" t="s">
        <v>50</v>
      </c>
      <c r="D12" s="329"/>
      <c r="E12" s="329"/>
      <c r="F12" s="30"/>
      <c r="G12" s="30"/>
      <c r="H12" s="30"/>
      <c r="I12" s="31"/>
      <c r="J12" s="31"/>
      <c r="K12" s="29"/>
      <c r="L12" s="3"/>
      <c r="M12" s="3"/>
      <c r="N12" s="25"/>
    </row>
    <row r="13" spans="1:14" ht="12.75" customHeight="1" x14ac:dyDescent="0.3">
      <c r="A13" s="26"/>
      <c r="B13" s="26"/>
      <c r="C13" s="32" t="s">
        <v>30</v>
      </c>
      <c r="D13" s="33" t="s">
        <v>51</v>
      </c>
      <c r="E13" s="34"/>
      <c r="F13" s="34"/>
      <c r="G13" s="34"/>
      <c r="H13" s="34"/>
      <c r="I13" s="31"/>
      <c r="J13" s="31"/>
      <c r="K13" s="29"/>
      <c r="L13" s="3"/>
      <c r="M13" s="3"/>
      <c r="N13" s="25"/>
    </row>
    <row r="14" spans="1:14" ht="12.75" customHeight="1" x14ac:dyDescent="0.3">
      <c r="A14" s="26"/>
      <c r="B14" s="26"/>
      <c r="C14" s="35"/>
      <c r="D14" s="33" t="s">
        <v>52</v>
      </c>
      <c r="E14" s="34"/>
      <c r="F14" s="34"/>
      <c r="G14" s="34"/>
      <c r="H14" s="34"/>
      <c r="I14" s="31"/>
      <c r="J14" s="31"/>
      <c r="K14" s="29"/>
      <c r="L14" s="3"/>
      <c r="M14" s="3"/>
      <c r="N14" s="25"/>
    </row>
    <row r="15" spans="1:14" ht="12.75" customHeight="1" x14ac:dyDescent="0.3">
      <c r="A15" s="26"/>
      <c r="B15" s="26"/>
      <c r="C15" s="26"/>
      <c r="D15" s="36"/>
      <c r="E15" s="34"/>
      <c r="F15" s="34"/>
      <c r="G15" s="34"/>
      <c r="H15" s="34"/>
      <c r="I15" s="31"/>
      <c r="J15" s="31"/>
      <c r="K15" s="29"/>
      <c r="L15" s="3"/>
      <c r="M15" s="3"/>
      <c r="N15" s="25"/>
    </row>
    <row r="16" spans="1:14" ht="6" customHeight="1" x14ac:dyDescent="0.3">
      <c r="A16" s="3"/>
      <c r="B16" s="3"/>
      <c r="C16" s="3"/>
      <c r="D16" s="3"/>
      <c r="E16" s="3"/>
      <c r="F16" s="3"/>
      <c r="G16" s="3"/>
      <c r="H16" s="3"/>
      <c r="I16" s="37"/>
      <c r="J16" s="37"/>
      <c r="K16" s="37"/>
      <c r="L16" s="3"/>
      <c r="M16" s="3"/>
      <c r="N16" s="25"/>
    </row>
    <row r="17" spans="1:14" ht="12.75" customHeight="1" x14ac:dyDescent="0.3">
      <c r="A17" s="38"/>
      <c r="B17" s="39"/>
      <c r="C17" s="39"/>
      <c r="D17" s="40" t="s">
        <v>53</v>
      </c>
      <c r="E17" s="41" t="s">
        <v>54</v>
      </c>
      <c r="F17" s="41" t="s">
        <v>55</v>
      </c>
      <c r="G17" s="41" t="s">
        <v>56</v>
      </c>
      <c r="H17" s="41" t="s">
        <v>57</v>
      </c>
      <c r="I17" s="42" t="s">
        <v>58</v>
      </c>
      <c r="J17" s="42" t="s">
        <v>59</v>
      </c>
      <c r="K17" s="42" t="s">
        <v>60</v>
      </c>
      <c r="L17" s="43" t="s">
        <v>61</v>
      </c>
      <c r="M17" s="44" t="s">
        <v>62</v>
      </c>
      <c r="N17" s="45" t="s">
        <v>63</v>
      </c>
    </row>
    <row r="18" spans="1:14" ht="12.75" customHeight="1" x14ac:dyDescent="0.3">
      <c r="A18" s="46" t="s">
        <v>64</v>
      </c>
      <c r="B18" s="47" t="s">
        <v>65</v>
      </c>
      <c r="C18" s="48"/>
      <c r="D18" s="48"/>
      <c r="E18" s="49" t="s">
        <v>66</v>
      </c>
      <c r="F18" s="49"/>
      <c r="G18" s="49"/>
      <c r="H18" s="50"/>
      <c r="I18" s="51"/>
      <c r="J18" s="52"/>
      <c r="K18" s="53"/>
      <c r="L18" s="54"/>
      <c r="M18" s="55"/>
      <c r="N18" s="56"/>
    </row>
    <row r="19" spans="1:14" ht="12.75" customHeight="1" x14ac:dyDescent="0.3">
      <c r="A19" s="46"/>
      <c r="B19" s="57" t="s">
        <v>67</v>
      </c>
      <c r="C19" s="48" t="s">
        <v>68</v>
      </c>
      <c r="D19" s="48"/>
      <c r="E19" s="49" t="s">
        <v>66</v>
      </c>
      <c r="F19" s="58"/>
      <c r="G19" s="58"/>
      <c r="H19" s="59"/>
      <c r="I19" s="60"/>
      <c r="J19" s="52"/>
      <c r="K19" s="61"/>
      <c r="L19" s="62"/>
      <c r="M19" s="63"/>
      <c r="N19" s="56"/>
    </row>
    <row r="20" spans="1:14" ht="12.75" customHeight="1" x14ac:dyDescent="0.3">
      <c r="A20" s="46"/>
      <c r="B20" s="47"/>
      <c r="C20" s="48"/>
      <c r="D20" s="48" t="s">
        <v>69</v>
      </c>
      <c r="E20" s="64">
        <v>8011</v>
      </c>
      <c r="F20" s="65">
        <v>2087940</v>
      </c>
      <c r="G20" s="66">
        <f t="shared" ref="G20:G24" si="0">+F20</f>
        <v>2087940</v>
      </c>
      <c r="H20" s="67">
        <v>0</v>
      </c>
      <c r="I20" s="68">
        <v>1128901</v>
      </c>
      <c r="J20" s="69"/>
      <c r="K20" s="70">
        <f t="shared" ref="K20:K25" si="1">SUM(I20)</f>
        <v>1128901</v>
      </c>
      <c r="L20" s="71">
        <f t="shared" ref="L20:L24" si="2">K20-G20</f>
        <v>-959039</v>
      </c>
      <c r="M20" s="63"/>
      <c r="N20" s="56"/>
    </row>
    <row r="21" spans="1:14" ht="12.75" customHeight="1" x14ac:dyDescent="0.3">
      <c r="A21" s="46"/>
      <c r="B21" s="47"/>
      <c r="C21" s="48"/>
      <c r="D21" s="48" t="s">
        <v>70</v>
      </c>
      <c r="E21" s="49">
        <v>8012</v>
      </c>
      <c r="F21" s="65">
        <v>36000</v>
      </c>
      <c r="G21" s="66">
        <f t="shared" si="0"/>
        <v>36000</v>
      </c>
      <c r="H21" s="67">
        <v>0</v>
      </c>
      <c r="I21" s="68">
        <v>19000</v>
      </c>
      <c r="J21" s="69"/>
      <c r="K21" s="70">
        <f t="shared" si="1"/>
        <v>19000</v>
      </c>
      <c r="L21" s="71">
        <f t="shared" si="2"/>
        <v>-17000</v>
      </c>
      <c r="M21" s="63" t="e">
        <f t="shared" ref="M21:M23" si="3">+#REF!-K21</f>
        <v>#REF!</v>
      </c>
      <c r="N21" s="56" t="e">
        <f t="shared" ref="N21:N22" si="4">1-(+(#REF!-M21)/#REF!)</f>
        <v>#REF!</v>
      </c>
    </row>
    <row r="22" spans="1:14" ht="12.75" customHeight="1" x14ac:dyDescent="0.3">
      <c r="A22" s="46"/>
      <c r="B22" s="47"/>
      <c r="C22" s="48"/>
      <c r="D22" s="48" t="s">
        <v>71</v>
      </c>
      <c r="E22" s="49">
        <v>8019</v>
      </c>
      <c r="F22" s="65">
        <v>39420</v>
      </c>
      <c r="G22" s="66">
        <f t="shared" si="0"/>
        <v>39420</v>
      </c>
      <c r="H22" s="67">
        <v>0</v>
      </c>
      <c r="I22" s="68">
        <v>0</v>
      </c>
      <c r="J22" s="69"/>
      <c r="K22" s="70">
        <f t="shared" si="1"/>
        <v>0</v>
      </c>
      <c r="L22" s="71">
        <f t="shared" si="2"/>
        <v>-39420</v>
      </c>
      <c r="M22" s="63" t="e">
        <f t="shared" si="3"/>
        <v>#REF!</v>
      </c>
      <c r="N22" s="56" t="e">
        <f t="shared" si="4"/>
        <v>#REF!</v>
      </c>
    </row>
    <row r="23" spans="1:14" ht="12.75" customHeight="1" x14ac:dyDescent="0.3">
      <c r="A23" s="46"/>
      <c r="B23" s="47"/>
      <c r="C23" s="48"/>
      <c r="D23" s="48" t="s">
        <v>72</v>
      </c>
      <c r="E23" s="64">
        <v>8096</v>
      </c>
      <c r="F23" s="65">
        <v>0</v>
      </c>
      <c r="G23" s="66">
        <f t="shared" si="0"/>
        <v>0</v>
      </c>
      <c r="H23" s="67">
        <v>0</v>
      </c>
      <c r="I23" s="68">
        <v>17195</v>
      </c>
      <c r="J23" s="69"/>
      <c r="K23" s="70">
        <f t="shared" si="1"/>
        <v>17195</v>
      </c>
      <c r="L23" s="71">
        <f t="shared" si="2"/>
        <v>17195</v>
      </c>
      <c r="M23" s="63" t="e">
        <f t="shared" si="3"/>
        <v>#REF!</v>
      </c>
      <c r="N23" s="56">
        <v>0</v>
      </c>
    </row>
    <row r="24" spans="1:14" ht="12.75" customHeight="1" x14ac:dyDescent="0.3">
      <c r="A24" s="46"/>
      <c r="B24" s="47"/>
      <c r="C24" s="48"/>
      <c r="D24" s="48" t="s">
        <v>73</v>
      </c>
      <c r="E24" s="72" t="s">
        <v>74</v>
      </c>
      <c r="F24" s="65">
        <v>0</v>
      </c>
      <c r="G24" s="66">
        <f t="shared" si="0"/>
        <v>0</v>
      </c>
      <c r="H24" s="67">
        <v>0</v>
      </c>
      <c r="I24" s="68">
        <v>0</v>
      </c>
      <c r="J24" s="69"/>
      <c r="K24" s="73">
        <f t="shared" si="1"/>
        <v>0</v>
      </c>
      <c r="L24" s="62">
        <f t="shared" si="2"/>
        <v>0</v>
      </c>
      <c r="M24" s="63"/>
      <c r="N24" s="56"/>
    </row>
    <row r="25" spans="1:14" ht="12.75" customHeight="1" x14ac:dyDescent="0.3">
      <c r="A25" s="46"/>
      <c r="B25" s="47"/>
      <c r="C25" s="48"/>
      <c r="D25" s="74" t="s">
        <v>75</v>
      </c>
      <c r="E25" s="75" t="s">
        <v>66</v>
      </c>
      <c r="F25" s="76">
        <f t="shared" ref="F25:I25" si="5">SUM(F20:F24)</f>
        <v>2163360</v>
      </c>
      <c r="G25" s="76">
        <f t="shared" si="5"/>
        <v>2163360</v>
      </c>
      <c r="H25" s="77">
        <f t="shared" si="5"/>
        <v>0</v>
      </c>
      <c r="I25" s="78">
        <f t="shared" si="5"/>
        <v>1165096</v>
      </c>
      <c r="J25" s="79"/>
      <c r="K25" s="80">
        <f t="shared" si="1"/>
        <v>1165096</v>
      </c>
      <c r="L25" s="81">
        <f>SUM(L20:L24)</f>
        <v>-998264</v>
      </c>
      <c r="M25" s="82" t="e">
        <f>+#REF!-K25</f>
        <v>#REF!</v>
      </c>
      <c r="N25" s="83" t="e">
        <f>1-(+(#REF!-M25)/#REF!)</f>
        <v>#REF!</v>
      </c>
    </row>
    <row r="26" spans="1:14" ht="12.75" customHeight="1" x14ac:dyDescent="0.3">
      <c r="A26" s="46"/>
      <c r="B26" s="47"/>
      <c r="C26" s="48"/>
      <c r="D26" s="48"/>
      <c r="E26" s="49" t="s">
        <v>66</v>
      </c>
      <c r="F26" s="84"/>
      <c r="G26" s="84"/>
      <c r="H26" s="85"/>
      <c r="I26" s="86"/>
      <c r="J26" s="87"/>
      <c r="K26" s="88"/>
      <c r="L26" s="62"/>
      <c r="M26" s="63"/>
      <c r="N26" s="56"/>
    </row>
    <row r="27" spans="1:14" ht="12.75" customHeight="1" x14ac:dyDescent="0.3">
      <c r="A27" s="46"/>
      <c r="B27" s="57" t="s">
        <v>76</v>
      </c>
      <c r="C27" s="48" t="s">
        <v>77</v>
      </c>
      <c r="D27" s="48"/>
      <c r="E27" s="49" t="s">
        <v>66</v>
      </c>
      <c r="F27" s="84"/>
      <c r="G27" s="84"/>
      <c r="H27" s="85"/>
      <c r="I27" s="89"/>
      <c r="J27" s="90"/>
      <c r="K27" s="61"/>
      <c r="L27" s="62"/>
      <c r="M27" s="63"/>
      <c r="N27" s="56"/>
    </row>
    <row r="28" spans="1:14" ht="12.75" customHeight="1" x14ac:dyDescent="0.3">
      <c r="A28" s="46"/>
      <c r="B28" s="48"/>
      <c r="C28" s="48"/>
      <c r="D28" s="48" t="s">
        <v>78</v>
      </c>
      <c r="E28" s="64">
        <v>8290</v>
      </c>
      <c r="F28" s="91">
        <v>0</v>
      </c>
      <c r="G28" s="92">
        <f t="shared" ref="G28:G32" si="6">+F28</f>
        <v>0</v>
      </c>
      <c r="H28" s="67">
        <v>0</v>
      </c>
      <c r="I28" s="89"/>
      <c r="J28" s="93">
        <v>0</v>
      </c>
      <c r="K28" s="70">
        <f t="shared" ref="K28:K30" si="7">SUM(J28)</f>
        <v>0</v>
      </c>
      <c r="L28" s="71">
        <f t="shared" ref="L28:L31" si="8">K28-G28</f>
        <v>0</v>
      </c>
      <c r="M28" s="63"/>
      <c r="N28" s="56"/>
    </row>
    <row r="29" spans="1:14" ht="12.75" customHeight="1" x14ac:dyDescent="0.3">
      <c r="A29" s="46"/>
      <c r="B29" s="48"/>
      <c r="C29" s="48"/>
      <c r="D29" s="48" t="s">
        <v>79</v>
      </c>
      <c r="E29" s="94" t="s">
        <v>80</v>
      </c>
      <c r="F29" s="95">
        <v>0</v>
      </c>
      <c r="G29" s="92">
        <f t="shared" si="6"/>
        <v>0</v>
      </c>
      <c r="H29" s="67">
        <v>0</v>
      </c>
      <c r="I29" s="89"/>
      <c r="J29" s="66"/>
      <c r="K29" s="70">
        <f t="shared" si="7"/>
        <v>0</v>
      </c>
      <c r="L29" s="71">
        <f t="shared" si="8"/>
        <v>0</v>
      </c>
      <c r="M29" s="63"/>
      <c r="N29" s="56"/>
    </row>
    <row r="30" spans="1:14" ht="12.75" customHeight="1" x14ac:dyDescent="0.3">
      <c r="A30" s="46"/>
      <c r="B30" s="48"/>
      <c r="C30" s="48"/>
      <c r="D30" s="48" t="s">
        <v>81</v>
      </c>
      <c r="E30" s="64">
        <v>8220</v>
      </c>
      <c r="F30" s="95">
        <v>0</v>
      </c>
      <c r="G30" s="92">
        <f t="shared" si="6"/>
        <v>0</v>
      </c>
      <c r="H30" s="67">
        <v>0</v>
      </c>
      <c r="I30" s="96"/>
      <c r="J30" s="66">
        <v>0</v>
      </c>
      <c r="K30" s="70">
        <f t="shared" si="7"/>
        <v>0</v>
      </c>
      <c r="L30" s="71">
        <f t="shared" si="8"/>
        <v>0</v>
      </c>
      <c r="M30" s="63"/>
      <c r="N30" s="56"/>
    </row>
    <row r="31" spans="1:14" ht="12.75" customHeight="1" x14ac:dyDescent="0.3">
      <c r="A31" s="46"/>
      <c r="B31" s="48"/>
      <c r="C31" s="48"/>
      <c r="D31" s="48" t="s">
        <v>82</v>
      </c>
      <c r="E31" s="97">
        <v>8290</v>
      </c>
      <c r="F31" s="98">
        <v>0</v>
      </c>
      <c r="G31" s="92">
        <f t="shared" si="6"/>
        <v>0</v>
      </c>
      <c r="H31" s="99"/>
      <c r="I31" s="100">
        <v>0</v>
      </c>
      <c r="J31" s="101"/>
      <c r="K31" s="61">
        <f t="shared" ref="K31:K32" si="9">SUM(I31:J31)</f>
        <v>0</v>
      </c>
      <c r="L31" s="62">
        <f t="shared" si="8"/>
        <v>0</v>
      </c>
      <c r="M31" s="63" t="e">
        <f t="shared" ref="M31:M32" si="10">+#REF!-K31</f>
        <v>#REF!</v>
      </c>
      <c r="N31" s="56" t="e">
        <f t="shared" ref="N31:N32" si="11">1-(+(#REF!-M31)/#REF!)</f>
        <v>#REF!</v>
      </c>
    </row>
    <row r="32" spans="1:14" ht="12.75" customHeight="1" x14ac:dyDescent="0.3">
      <c r="A32" s="46"/>
      <c r="B32" s="48"/>
      <c r="C32" s="48"/>
      <c r="D32" s="74" t="s">
        <v>83</v>
      </c>
      <c r="E32" s="102" t="s">
        <v>66</v>
      </c>
      <c r="F32" s="76">
        <f>SUM(F28:F31)</f>
        <v>0</v>
      </c>
      <c r="G32" s="103">
        <f t="shared" si="6"/>
        <v>0</v>
      </c>
      <c r="H32" s="77">
        <f>SUM(H28:H31)</f>
        <v>0</v>
      </c>
      <c r="I32" s="78">
        <f>SUM(I31)</f>
        <v>0</v>
      </c>
      <c r="J32" s="104">
        <f>SUM(J28:J31)</f>
        <v>0</v>
      </c>
      <c r="K32" s="80">
        <f t="shared" si="9"/>
        <v>0</v>
      </c>
      <c r="L32" s="81">
        <f>SUM(L28:L31)</f>
        <v>0</v>
      </c>
      <c r="M32" s="82" t="e">
        <f t="shared" si="10"/>
        <v>#REF!</v>
      </c>
      <c r="N32" s="83" t="e">
        <f t="shared" si="11"/>
        <v>#REF!</v>
      </c>
    </row>
    <row r="33" spans="1:26" ht="12.75" customHeight="1" x14ac:dyDescent="0.3">
      <c r="A33" s="46"/>
      <c r="B33" s="48"/>
      <c r="C33" s="48"/>
      <c r="D33" s="48"/>
      <c r="E33" s="75" t="s">
        <v>66</v>
      </c>
      <c r="F33" s="103"/>
      <c r="G33" s="103"/>
      <c r="H33" s="105"/>
      <c r="I33" s="106"/>
      <c r="J33" s="107"/>
      <c r="K33" s="88"/>
      <c r="L33" s="62"/>
      <c r="M33" s="63"/>
      <c r="N33" s="56"/>
    </row>
    <row r="34" spans="1:26" ht="12.75" customHeight="1" x14ac:dyDescent="0.3">
      <c r="A34" s="108"/>
      <c r="B34" s="57" t="s">
        <v>84</v>
      </c>
      <c r="C34" s="48" t="s">
        <v>85</v>
      </c>
      <c r="D34" s="48"/>
      <c r="E34" s="49"/>
      <c r="F34" s="84"/>
      <c r="G34" s="84"/>
      <c r="H34" s="85"/>
      <c r="I34" s="109"/>
      <c r="J34" s="69"/>
      <c r="K34" s="61"/>
      <c r="L34" s="62"/>
      <c r="M34" s="63"/>
      <c r="N34" s="56"/>
    </row>
    <row r="35" spans="1:26" ht="12.75" customHeight="1" x14ac:dyDescent="0.3">
      <c r="A35" s="108"/>
      <c r="B35" s="47"/>
      <c r="C35" s="48"/>
      <c r="D35" s="48" t="s">
        <v>86</v>
      </c>
      <c r="E35" s="97" t="s">
        <v>87</v>
      </c>
      <c r="F35" s="110">
        <v>176152</v>
      </c>
      <c r="G35" s="92">
        <f t="shared" ref="G35:G40" si="12">+F35</f>
        <v>176152</v>
      </c>
      <c r="H35" s="99">
        <v>0</v>
      </c>
      <c r="I35" s="111"/>
      <c r="J35" s="112">
        <v>92969</v>
      </c>
      <c r="K35" s="70">
        <f t="shared" ref="K35:K36" si="13">SUM(J35)</f>
        <v>92969</v>
      </c>
      <c r="L35" s="71">
        <f t="shared" ref="L35:L40" si="14">K35-G35</f>
        <v>-83183</v>
      </c>
      <c r="M35" s="63"/>
      <c r="N35" s="56"/>
    </row>
    <row r="36" spans="1:26" ht="12.75" customHeight="1" x14ac:dyDescent="0.3">
      <c r="A36" s="108"/>
      <c r="B36" s="47"/>
      <c r="C36" s="48"/>
      <c r="D36" s="48" t="s">
        <v>88</v>
      </c>
      <c r="E36" s="97">
        <v>8520</v>
      </c>
      <c r="F36" s="113">
        <v>0</v>
      </c>
      <c r="G36" s="92">
        <f t="shared" si="12"/>
        <v>0</v>
      </c>
      <c r="H36" s="99">
        <v>0</v>
      </c>
      <c r="I36" s="89"/>
      <c r="J36" s="101">
        <v>0</v>
      </c>
      <c r="K36" s="70">
        <f t="shared" si="13"/>
        <v>0</v>
      </c>
      <c r="L36" s="71">
        <f t="shared" si="14"/>
        <v>0</v>
      </c>
      <c r="M36" s="63"/>
      <c r="N36" s="56"/>
    </row>
    <row r="37" spans="1:26" ht="12.75" customHeight="1" x14ac:dyDescent="0.3">
      <c r="A37" s="108"/>
      <c r="B37" s="47"/>
      <c r="C37" s="48"/>
      <c r="D37" s="48" t="s">
        <v>89</v>
      </c>
      <c r="E37" s="97">
        <v>8550</v>
      </c>
      <c r="F37" s="114">
        <v>0</v>
      </c>
      <c r="G37" s="92">
        <f t="shared" si="12"/>
        <v>0</v>
      </c>
      <c r="H37" s="99">
        <v>0</v>
      </c>
      <c r="I37" s="100">
        <v>0</v>
      </c>
      <c r="J37" s="115"/>
      <c r="K37" s="70">
        <f>I37</f>
        <v>0</v>
      </c>
      <c r="L37" s="71">
        <f t="shared" si="14"/>
        <v>0</v>
      </c>
      <c r="M37" s="63"/>
      <c r="N37" s="56"/>
    </row>
    <row r="38" spans="1:26" ht="12.75" customHeight="1" x14ac:dyDescent="0.3">
      <c r="A38" s="108"/>
      <c r="B38" s="47"/>
      <c r="C38" s="48"/>
      <c r="D38" s="48" t="s">
        <v>90</v>
      </c>
      <c r="E38" s="97">
        <v>8560</v>
      </c>
      <c r="F38" s="114">
        <v>0</v>
      </c>
      <c r="G38" s="92">
        <f t="shared" si="12"/>
        <v>0</v>
      </c>
      <c r="H38" s="99">
        <v>0</v>
      </c>
      <c r="I38" s="100">
        <v>18145</v>
      </c>
      <c r="J38" s="101">
        <v>7790</v>
      </c>
      <c r="K38" s="70">
        <f t="shared" ref="K38:K39" si="15">I38+J38</f>
        <v>25935</v>
      </c>
      <c r="L38" s="71">
        <f t="shared" si="14"/>
        <v>25935</v>
      </c>
      <c r="M38" s="63"/>
      <c r="N38" s="56"/>
    </row>
    <row r="39" spans="1:26" ht="12.75" customHeight="1" x14ac:dyDescent="0.3">
      <c r="A39" s="108"/>
      <c r="B39" s="47"/>
      <c r="C39" s="48"/>
      <c r="D39" s="48" t="s">
        <v>91</v>
      </c>
      <c r="E39" s="97">
        <v>8590</v>
      </c>
      <c r="F39" s="114">
        <v>0</v>
      </c>
      <c r="G39" s="92">
        <f t="shared" si="12"/>
        <v>0</v>
      </c>
      <c r="H39" s="99"/>
      <c r="I39" s="100">
        <v>0</v>
      </c>
      <c r="J39" s="101">
        <v>0</v>
      </c>
      <c r="K39" s="70">
        <f t="shared" si="15"/>
        <v>0</v>
      </c>
      <c r="L39" s="71">
        <f t="shared" si="14"/>
        <v>0</v>
      </c>
      <c r="M39" s="63"/>
      <c r="N39" s="56"/>
    </row>
    <row r="40" spans="1:26" ht="12.75" customHeight="1" x14ac:dyDescent="0.3">
      <c r="A40" s="108"/>
      <c r="B40" s="48"/>
      <c r="C40" s="48"/>
      <c r="D40" s="48" t="s">
        <v>92</v>
      </c>
      <c r="E40" s="97" t="s">
        <v>93</v>
      </c>
      <c r="F40" s="114">
        <v>0</v>
      </c>
      <c r="G40" s="92">
        <f t="shared" si="12"/>
        <v>0</v>
      </c>
      <c r="H40" s="99"/>
      <c r="I40" s="100">
        <v>0</v>
      </c>
      <c r="J40" s="101"/>
      <c r="K40" s="61">
        <f t="shared" ref="K40:K41" si="16">SUM(I40:J40)</f>
        <v>0</v>
      </c>
      <c r="L40" s="62">
        <f t="shared" si="14"/>
        <v>0</v>
      </c>
      <c r="M40" s="63" t="e">
        <f t="shared" ref="M40:M41" si="17">+#REF!-K40</f>
        <v>#REF!</v>
      </c>
      <c r="N40" s="56" t="e">
        <f t="shared" ref="N40:N41" si="18">1-(+(#REF!-M40)/#REF!)</f>
        <v>#REF!</v>
      </c>
    </row>
    <row r="41" spans="1:26" ht="12.75" customHeight="1" x14ac:dyDescent="0.3">
      <c r="A41" s="46"/>
      <c r="B41" s="47"/>
      <c r="C41" s="47"/>
      <c r="D41" s="116" t="s">
        <v>94</v>
      </c>
      <c r="E41" s="102" t="s">
        <v>66</v>
      </c>
      <c r="F41" s="76">
        <f t="shared" ref="F41:H41" si="19">SUM(F35:F40)</f>
        <v>176152</v>
      </c>
      <c r="G41" s="76">
        <f t="shared" si="19"/>
        <v>176152</v>
      </c>
      <c r="H41" s="77">
        <f t="shared" si="19"/>
        <v>0</v>
      </c>
      <c r="I41" s="78">
        <f>SUM(I37:I40)</f>
        <v>18145</v>
      </c>
      <c r="J41" s="104">
        <f>SUM(J35:J40)</f>
        <v>100759</v>
      </c>
      <c r="K41" s="80">
        <f t="shared" si="16"/>
        <v>118904</v>
      </c>
      <c r="L41" s="81">
        <f>SUM(L35:L40)</f>
        <v>-57248</v>
      </c>
      <c r="M41" s="117" t="e">
        <f t="shared" si="17"/>
        <v>#REF!</v>
      </c>
      <c r="N41" s="118" t="e">
        <f t="shared" si="18"/>
        <v>#REF!</v>
      </c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</row>
    <row r="42" spans="1:26" ht="12.75" customHeight="1" x14ac:dyDescent="0.3">
      <c r="A42" s="108"/>
      <c r="B42" s="48"/>
      <c r="C42" s="48"/>
      <c r="D42" s="3"/>
      <c r="E42" s="49" t="s">
        <v>66</v>
      </c>
      <c r="F42" s="84"/>
      <c r="G42" s="84"/>
      <c r="H42" s="85"/>
      <c r="I42" s="106"/>
      <c r="J42" s="107"/>
      <c r="K42" s="88"/>
      <c r="L42" s="62"/>
      <c r="M42" s="63"/>
      <c r="N42" s="56"/>
    </row>
    <row r="43" spans="1:26" ht="12.75" customHeight="1" x14ac:dyDescent="0.3">
      <c r="A43" s="108"/>
      <c r="B43" s="57" t="s">
        <v>95</v>
      </c>
      <c r="C43" s="48" t="s">
        <v>96</v>
      </c>
      <c r="D43" s="48"/>
      <c r="E43" s="49" t="s">
        <v>66</v>
      </c>
      <c r="F43" s="84"/>
      <c r="G43" s="84"/>
      <c r="H43" s="85"/>
      <c r="I43" s="109"/>
      <c r="J43" s="69"/>
      <c r="K43" s="70"/>
      <c r="L43" s="71"/>
      <c r="M43" s="63"/>
      <c r="N43" s="56"/>
    </row>
    <row r="44" spans="1:26" ht="12.75" customHeight="1" x14ac:dyDescent="0.3">
      <c r="A44" s="108"/>
      <c r="B44" s="47"/>
      <c r="C44" s="48"/>
      <c r="D44" s="120" t="s">
        <v>97</v>
      </c>
      <c r="E44" s="49">
        <v>8791</v>
      </c>
      <c r="F44" s="66">
        <v>0</v>
      </c>
      <c r="G44" s="66">
        <v>0</v>
      </c>
      <c r="H44" s="67">
        <v>0</v>
      </c>
      <c r="I44" s="121">
        <v>0</v>
      </c>
      <c r="J44" s="69"/>
      <c r="K44" s="70">
        <v>0</v>
      </c>
      <c r="L44" s="71">
        <f t="shared" ref="L44:L45" si="20">K44-G44</f>
        <v>0</v>
      </c>
      <c r="M44" s="63"/>
      <c r="N44" s="56"/>
    </row>
    <row r="45" spans="1:26" ht="12.75" customHeight="1" x14ac:dyDescent="0.3">
      <c r="A45" s="108"/>
      <c r="B45" s="48"/>
      <c r="C45" s="48"/>
      <c r="D45" s="48" t="s">
        <v>98</v>
      </c>
      <c r="E45" s="97" t="s">
        <v>99</v>
      </c>
      <c r="F45" s="92"/>
      <c r="G45" s="92">
        <f>+F45</f>
        <v>0</v>
      </c>
      <c r="H45" s="99">
        <v>0</v>
      </c>
      <c r="I45" s="100">
        <v>0</v>
      </c>
      <c r="J45" s="101">
        <v>0</v>
      </c>
      <c r="K45" s="61">
        <f t="shared" ref="K45:K46" si="21">SUM(I45:J45)</f>
        <v>0</v>
      </c>
      <c r="L45" s="62">
        <f t="shared" si="20"/>
        <v>0</v>
      </c>
      <c r="M45" s="63" t="e">
        <f t="shared" ref="M45:M46" si="22">+#REF!-K45</f>
        <v>#REF!</v>
      </c>
      <c r="N45" s="56" t="e">
        <f t="shared" ref="N45:N46" si="23">1-(+(#REF!-M45)/#REF!)</f>
        <v>#REF!</v>
      </c>
    </row>
    <row r="46" spans="1:26" ht="12.75" customHeight="1" x14ac:dyDescent="0.3">
      <c r="A46" s="108"/>
      <c r="B46" s="48"/>
      <c r="C46" s="48"/>
      <c r="D46" s="74" t="s">
        <v>100</v>
      </c>
      <c r="E46" s="102" t="s">
        <v>66</v>
      </c>
      <c r="F46" s="76">
        <f t="shared" ref="F46:I46" si="24">SUM(F44+F45)</f>
        <v>0</v>
      </c>
      <c r="G46" s="76">
        <f t="shared" si="24"/>
        <v>0</v>
      </c>
      <c r="H46" s="77">
        <f t="shared" si="24"/>
        <v>0</v>
      </c>
      <c r="I46" s="122">
        <f t="shared" si="24"/>
        <v>0</v>
      </c>
      <c r="J46" s="123">
        <f>SUM(J45)</f>
        <v>0</v>
      </c>
      <c r="K46" s="124">
        <f t="shared" si="21"/>
        <v>0</v>
      </c>
      <c r="L46" s="125">
        <f>SUM(L45)</f>
        <v>0</v>
      </c>
      <c r="M46" s="82" t="e">
        <f t="shared" si="22"/>
        <v>#REF!</v>
      </c>
      <c r="N46" s="83" t="e">
        <f t="shared" si="23"/>
        <v>#REF!</v>
      </c>
    </row>
    <row r="47" spans="1:26" ht="12.75" customHeight="1" x14ac:dyDescent="0.3">
      <c r="A47" s="108"/>
      <c r="B47" s="48"/>
      <c r="C47" s="48" t="s">
        <v>66</v>
      </c>
      <c r="D47" s="48" t="s">
        <v>66</v>
      </c>
      <c r="E47" s="49" t="s">
        <v>66</v>
      </c>
      <c r="F47" s="350">
        <f t="shared" ref="F47:H47" si="25">SUM(F25+F32+F41+F46)</f>
        <v>2339512</v>
      </c>
      <c r="G47" s="350">
        <f t="shared" si="25"/>
        <v>2339512</v>
      </c>
      <c r="H47" s="352">
        <f t="shared" si="25"/>
        <v>0</v>
      </c>
      <c r="I47" s="126"/>
      <c r="J47" s="127"/>
      <c r="K47" s="128"/>
      <c r="L47" s="129"/>
      <c r="M47" s="130"/>
      <c r="N47" s="131"/>
    </row>
    <row r="48" spans="1:26" ht="12.75" customHeight="1" x14ac:dyDescent="0.3">
      <c r="A48" s="108"/>
      <c r="B48" s="57" t="s">
        <v>101</v>
      </c>
      <c r="C48" s="47" t="s">
        <v>102</v>
      </c>
      <c r="D48" s="47"/>
      <c r="E48" s="49" t="s">
        <v>66</v>
      </c>
      <c r="F48" s="351"/>
      <c r="G48" s="351"/>
      <c r="H48" s="353"/>
      <c r="I48" s="132">
        <f>SUM(I25,I32,I41,I46)</f>
        <v>1183241</v>
      </c>
      <c r="J48" s="133">
        <f>SUM(J32,J41,J46)</f>
        <v>100759</v>
      </c>
      <c r="K48" s="134">
        <f>SUM(I48:J48)</f>
        <v>1284000</v>
      </c>
      <c r="L48" s="135">
        <f>SUM(L25+L32+L41+L46)</f>
        <v>-1055512</v>
      </c>
      <c r="M48" s="136" t="e">
        <f>+#REF!-K48</f>
        <v>#REF!</v>
      </c>
      <c r="N48" s="137" t="e">
        <f>1-(+(#REF!-M48)/#REF!)</f>
        <v>#REF!</v>
      </c>
    </row>
    <row r="49" spans="1:14" ht="12.75" customHeight="1" x14ac:dyDescent="0.3">
      <c r="A49" s="108"/>
      <c r="B49" s="47"/>
      <c r="C49" s="48"/>
      <c r="D49" s="138"/>
      <c r="E49" s="75" t="s">
        <v>66</v>
      </c>
      <c r="F49" s="84"/>
      <c r="G49" s="84"/>
      <c r="H49" s="85"/>
      <c r="I49" s="139"/>
      <c r="J49" s="87"/>
      <c r="K49" s="61"/>
      <c r="L49" s="62"/>
      <c r="M49" s="63"/>
      <c r="N49" s="56"/>
    </row>
    <row r="50" spans="1:14" ht="12.75" customHeight="1" x14ac:dyDescent="0.3">
      <c r="A50" s="140" t="s">
        <v>103</v>
      </c>
      <c r="B50" s="47" t="s">
        <v>104</v>
      </c>
      <c r="C50" s="48"/>
      <c r="D50" s="48"/>
      <c r="E50" s="49" t="s">
        <v>66</v>
      </c>
      <c r="F50" s="84"/>
      <c r="G50" s="84"/>
      <c r="H50" s="85"/>
      <c r="I50" s="60"/>
      <c r="J50" s="90"/>
      <c r="K50" s="61"/>
      <c r="L50" s="62"/>
      <c r="M50" s="63"/>
      <c r="N50" s="56"/>
    </row>
    <row r="51" spans="1:14" ht="12.75" customHeight="1" x14ac:dyDescent="0.3">
      <c r="A51" s="108"/>
      <c r="B51" s="57" t="s">
        <v>67</v>
      </c>
      <c r="C51" s="48" t="s">
        <v>105</v>
      </c>
      <c r="D51" s="48"/>
      <c r="E51" s="49" t="s">
        <v>66</v>
      </c>
      <c r="F51" s="84"/>
      <c r="G51" s="84"/>
      <c r="H51" s="85"/>
      <c r="I51" s="60"/>
      <c r="J51" s="90"/>
      <c r="K51" s="61"/>
      <c r="L51" s="62"/>
      <c r="M51" s="63"/>
      <c r="N51" s="56"/>
    </row>
    <row r="52" spans="1:14" ht="12.75" customHeight="1" x14ac:dyDescent="0.3">
      <c r="A52" s="108"/>
      <c r="B52" s="48"/>
      <c r="C52" s="48"/>
      <c r="D52" s="48" t="s">
        <v>106</v>
      </c>
      <c r="E52" s="64">
        <v>1100</v>
      </c>
      <c r="F52" s="66">
        <v>620856</v>
      </c>
      <c r="G52" s="66">
        <f t="shared" ref="G52:G55" si="26">+F52</f>
        <v>620856</v>
      </c>
      <c r="H52" s="67">
        <v>63906.85</v>
      </c>
      <c r="I52" s="68">
        <f>231964-J52</f>
        <v>209660.44</v>
      </c>
      <c r="J52" s="141">
        <f>22303.56</f>
        <v>22303.56</v>
      </c>
      <c r="K52" s="70">
        <f t="shared" ref="K52:K56" si="27">SUM(I52:J52)</f>
        <v>231964</v>
      </c>
      <c r="L52" s="71">
        <f t="shared" ref="L52:L55" si="28">K52-G52</f>
        <v>-388892</v>
      </c>
      <c r="M52" s="63" t="e">
        <f>+#REF!-K52</f>
        <v>#REF!</v>
      </c>
      <c r="N52" s="56" t="e">
        <f>1-(+(#REF!-M52)/#REF!)</f>
        <v>#REF!</v>
      </c>
    </row>
    <row r="53" spans="1:14" ht="12.75" customHeight="1" x14ac:dyDescent="0.3">
      <c r="A53" s="108"/>
      <c r="B53" s="48"/>
      <c r="C53" s="48"/>
      <c r="D53" s="48" t="s">
        <v>107</v>
      </c>
      <c r="E53" s="64">
        <v>1200</v>
      </c>
      <c r="F53" s="66">
        <v>0</v>
      </c>
      <c r="G53" s="66">
        <f t="shared" si="26"/>
        <v>0</v>
      </c>
      <c r="H53" s="67">
        <v>0</v>
      </c>
      <c r="I53" s="68">
        <v>0</v>
      </c>
      <c r="J53" s="66">
        <v>0</v>
      </c>
      <c r="K53" s="70">
        <f t="shared" si="27"/>
        <v>0</v>
      </c>
      <c r="L53" s="71">
        <f t="shared" si="28"/>
        <v>0</v>
      </c>
      <c r="M53" s="63"/>
      <c r="N53" s="56"/>
    </row>
    <row r="54" spans="1:14" ht="12.75" customHeight="1" x14ac:dyDescent="0.3">
      <c r="A54" s="108"/>
      <c r="B54" s="48"/>
      <c r="C54" s="48"/>
      <c r="D54" s="48" t="s">
        <v>108</v>
      </c>
      <c r="E54" s="97">
        <v>1300</v>
      </c>
      <c r="F54" s="66">
        <v>130055</v>
      </c>
      <c r="G54" s="66">
        <f t="shared" si="26"/>
        <v>130055</v>
      </c>
      <c r="H54" s="67">
        <v>11473.08</v>
      </c>
      <c r="I54" s="68">
        <f>43305-J54</f>
        <v>41118.36</v>
      </c>
      <c r="J54" s="66">
        <v>2186.64</v>
      </c>
      <c r="K54" s="70">
        <f t="shared" si="27"/>
        <v>43305</v>
      </c>
      <c r="L54" s="71">
        <f t="shared" si="28"/>
        <v>-86750</v>
      </c>
      <c r="M54" s="63" t="e">
        <f>+#REF!-K54</f>
        <v>#REF!</v>
      </c>
      <c r="N54" s="56" t="e">
        <f>1-(+(#REF!-M54)/#REF!)</f>
        <v>#REF!</v>
      </c>
    </row>
    <row r="55" spans="1:14" ht="12.75" customHeight="1" x14ac:dyDescent="0.3">
      <c r="A55" s="108"/>
      <c r="B55" s="48"/>
      <c r="C55" s="48"/>
      <c r="D55" s="48" t="s">
        <v>109</v>
      </c>
      <c r="E55" s="97">
        <v>1900</v>
      </c>
      <c r="F55" s="66">
        <v>0</v>
      </c>
      <c r="G55" s="66">
        <f t="shared" si="26"/>
        <v>0</v>
      </c>
      <c r="H55" s="67">
        <v>0</v>
      </c>
      <c r="I55" s="68">
        <v>0</v>
      </c>
      <c r="J55" s="101">
        <v>0</v>
      </c>
      <c r="K55" s="61">
        <f t="shared" si="27"/>
        <v>0</v>
      </c>
      <c r="L55" s="71">
        <f t="shared" si="28"/>
        <v>0</v>
      </c>
      <c r="M55" s="63"/>
      <c r="N55" s="56"/>
    </row>
    <row r="56" spans="1:14" ht="12.75" customHeight="1" x14ac:dyDescent="0.3">
      <c r="A56" s="108"/>
      <c r="B56" s="48"/>
      <c r="C56" s="48"/>
      <c r="D56" s="142" t="s">
        <v>110</v>
      </c>
      <c r="E56" s="143" t="s">
        <v>66</v>
      </c>
      <c r="F56" s="144">
        <f t="shared" ref="F56:J56" si="29">SUM(F52:F55)</f>
        <v>750911</v>
      </c>
      <c r="G56" s="144">
        <f t="shared" si="29"/>
        <v>750911</v>
      </c>
      <c r="H56" s="145">
        <f t="shared" si="29"/>
        <v>75379.929999999993</v>
      </c>
      <c r="I56" s="78">
        <f t="shared" si="29"/>
        <v>250778.8</v>
      </c>
      <c r="J56" s="104">
        <f t="shared" si="29"/>
        <v>24490.2</v>
      </c>
      <c r="K56" s="80">
        <f t="shared" si="27"/>
        <v>275269</v>
      </c>
      <c r="L56" s="81">
        <f>SUM(L52:L55)</f>
        <v>-475642</v>
      </c>
      <c r="M56" s="82" t="e">
        <f>+#REF!-K56</f>
        <v>#REF!</v>
      </c>
      <c r="N56" s="83" t="e">
        <f>1-(+(#REF!-M56)/#REF!)</f>
        <v>#REF!</v>
      </c>
    </row>
    <row r="57" spans="1:14" ht="12.75" customHeight="1" x14ac:dyDescent="0.3">
      <c r="A57" s="146"/>
      <c r="B57" s="3"/>
      <c r="C57" s="3"/>
      <c r="D57" s="3"/>
      <c r="E57" s="49" t="s">
        <v>66</v>
      </c>
      <c r="F57" s="84"/>
      <c r="G57" s="84"/>
      <c r="H57" s="85"/>
      <c r="I57" s="139"/>
      <c r="J57" s="87"/>
      <c r="K57" s="88"/>
      <c r="L57" s="62"/>
      <c r="M57" s="63"/>
      <c r="N57" s="56"/>
    </row>
    <row r="58" spans="1:14" ht="12.75" customHeight="1" x14ac:dyDescent="0.3">
      <c r="A58" s="146"/>
      <c r="B58" s="147" t="s">
        <v>76</v>
      </c>
      <c r="C58" s="3" t="s">
        <v>111</v>
      </c>
      <c r="D58" s="3"/>
      <c r="E58" s="49" t="s">
        <v>66</v>
      </c>
      <c r="F58" s="84"/>
      <c r="G58" s="84"/>
      <c r="H58" s="85"/>
      <c r="I58" s="60"/>
      <c r="J58" s="90"/>
      <c r="K58" s="61"/>
      <c r="L58" s="62"/>
      <c r="M58" s="63"/>
      <c r="N58" s="56"/>
    </row>
    <row r="59" spans="1:14" ht="12.75" customHeight="1" x14ac:dyDescent="0.3">
      <c r="A59" s="146"/>
      <c r="B59" s="148"/>
      <c r="C59" s="3"/>
      <c r="D59" s="3" t="s">
        <v>112</v>
      </c>
      <c r="E59" s="149">
        <v>2100</v>
      </c>
      <c r="F59" s="66">
        <v>58654</v>
      </c>
      <c r="G59" s="66">
        <f t="shared" ref="G59:G63" si="30">+F59</f>
        <v>58654</v>
      </c>
      <c r="H59" s="67">
        <v>3013.31</v>
      </c>
      <c r="I59" s="68">
        <v>21502</v>
      </c>
      <c r="J59" s="66">
        <v>0</v>
      </c>
      <c r="K59" s="70">
        <f t="shared" ref="K59:K64" si="31">SUM(I59:J59)</f>
        <v>21502</v>
      </c>
      <c r="L59" s="71">
        <f t="shared" ref="L59:L63" si="32">K59-G59</f>
        <v>-37152</v>
      </c>
      <c r="M59" s="63" t="e">
        <f t="shared" ref="M59:M64" si="33">+#REF!-K59</f>
        <v>#REF!</v>
      </c>
      <c r="N59" s="56" t="e">
        <f t="shared" ref="N59:N64" si="34">1-(+(#REF!-M59)/#REF!)</f>
        <v>#REF!</v>
      </c>
    </row>
    <row r="60" spans="1:14" ht="12.75" customHeight="1" x14ac:dyDescent="0.3">
      <c r="A60" s="108"/>
      <c r="B60" s="48"/>
      <c r="C60" s="48"/>
      <c r="D60" s="48" t="s">
        <v>113</v>
      </c>
      <c r="E60" s="64">
        <v>2200</v>
      </c>
      <c r="F60" s="66">
        <v>0</v>
      </c>
      <c r="G60" s="66">
        <f t="shared" si="30"/>
        <v>0</v>
      </c>
      <c r="H60" s="67">
        <v>0</v>
      </c>
      <c r="I60" s="68">
        <v>0</v>
      </c>
      <c r="J60" s="66">
        <v>0</v>
      </c>
      <c r="K60" s="70">
        <f t="shared" si="31"/>
        <v>0</v>
      </c>
      <c r="L60" s="71">
        <f t="shared" si="32"/>
        <v>0</v>
      </c>
      <c r="M60" s="63" t="e">
        <f t="shared" si="33"/>
        <v>#REF!</v>
      </c>
      <c r="N60" s="56" t="e">
        <f t="shared" si="34"/>
        <v>#REF!</v>
      </c>
    </row>
    <row r="61" spans="1:14" ht="12.75" customHeight="1" x14ac:dyDescent="0.3">
      <c r="A61" s="108"/>
      <c r="B61" s="48"/>
      <c r="C61" s="48"/>
      <c r="D61" s="48" t="s">
        <v>114</v>
      </c>
      <c r="E61" s="64">
        <v>2300</v>
      </c>
      <c r="F61" s="66">
        <v>95378</v>
      </c>
      <c r="G61" s="66">
        <f t="shared" si="30"/>
        <v>95378</v>
      </c>
      <c r="H61" s="67">
        <v>13484.35</v>
      </c>
      <c r="I61" s="68">
        <v>31799</v>
      </c>
      <c r="J61" s="66">
        <v>0</v>
      </c>
      <c r="K61" s="70">
        <f t="shared" si="31"/>
        <v>31799</v>
      </c>
      <c r="L61" s="71">
        <f t="shared" si="32"/>
        <v>-63579</v>
      </c>
      <c r="M61" s="63" t="e">
        <f t="shared" si="33"/>
        <v>#REF!</v>
      </c>
      <c r="N61" s="56" t="e">
        <f t="shared" si="34"/>
        <v>#REF!</v>
      </c>
    </row>
    <row r="62" spans="1:14" ht="12.75" customHeight="1" x14ac:dyDescent="0.3">
      <c r="A62" s="108"/>
      <c r="B62" s="48"/>
      <c r="C62" s="48"/>
      <c r="D62" s="48" t="s">
        <v>115</v>
      </c>
      <c r="E62" s="97">
        <v>2400</v>
      </c>
      <c r="F62" s="66">
        <v>151180</v>
      </c>
      <c r="G62" s="66">
        <f t="shared" si="30"/>
        <v>151180</v>
      </c>
      <c r="H62" s="67">
        <v>16015.12</v>
      </c>
      <c r="I62" s="68">
        <f>58820-J62</f>
        <v>58003.41</v>
      </c>
      <c r="J62" s="66">
        <v>816.59</v>
      </c>
      <c r="K62" s="70">
        <f t="shared" si="31"/>
        <v>58820</v>
      </c>
      <c r="L62" s="71">
        <f t="shared" si="32"/>
        <v>-92360</v>
      </c>
      <c r="M62" s="63" t="e">
        <f t="shared" si="33"/>
        <v>#REF!</v>
      </c>
      <c r="N62" s="56" t="e">
        <f t="shared" si="34"/>
        <v>#REF!</v>
      </c>
    </row>
    <row r="63" spans="1:14" ht="12.75" customHeight="1" x14ac:dyDescent="0.3">
      <c r="A63" s="108"/>
      <c r="B63" s="48"/>
      <c r="C63" s="48"/>
      <c r="D63" s="48" t="s">
        <v>116</v>
      </c>
      <c r="E63" s="97">
        <v>2900</v>
      </c>
      <c r="F63" s="66">
        <v>0</v>
      </c>
      <c r="G63" s="66">
        <f t="shared" si="30"/>
        <v>0</v>
      </c>
      <c r="H63" s="67">
        <v>0</v>
      </c>
      <c r="I63" s="68">
        <v>0</v>
      </c>
      <c r="J63" s="101">
        <v>0</v>
      </c>
      <c r="K63" s="61">
        <f t="shared" si="31"/>
        <v>0</v>
      </c>
      <c r="L63" s="71">
        <f t="shared" si="32"/>
        <v>0</v>
      </c>
      <c r="M63" s="63" t="e">
        <f t="shared" si="33"/>
        <v>#REF!</v>
      </c>
      <c r="N63" s="56" t="e">
        <f t="shared" si="34"/>
        <v>#REF!</v>
      </c>
    </row>
    <row r="64" spans="1:14" ht="12.75" customHeight="1" x14ac:dyDescent="0.3">
      <c r="A64" s="150"/>
      <c r="B64" s="151"/>
      <c r="C64" s="151"/>
      <c r="D64" s="152" t="s">
        <v>117</v>
      </c>
      <c r="E64" s="153" t="s">
        <v>66</v>
      </c>
      <c r="F64" s="154">
        <f t="shared" ref="F64:J64" si="35">SUM(F59:F63)</f>
        <v>305212</v>
      </c>
      <c r="G64" s="155">
        <f t="shared" si="35"/>
        <v>305212</v>
      </c>
      <c r="H64" s="156">
        <f t="shared" si="35"/>
        <v>32512.78</v>
      </c>
      <c r="I64" s="157">
        <f t="shared" si="35"/>
        <v>111304.41</v>
      </c>
      <c r="J64" s="158">
        <f t="shared" si="35"/>
        <v>816.59</v>
      </c>
      <c r="K64" s="159">
        <f t="shared" si="31"/>
        <v>112121</v>
      </c>
      <c r="L64" s="160">
        <f>SUM(L59:L63)</f>
        <v>-193091</v>
      </c>
      <c r="M64" s="82" t="e">
        <f t="shared" si="33"/>
        <v>#REF!</v>
      </c>
      <c r="N64" s="83" t="e">
        <f t="shared" si="34"/>
        <v>#REF!</v>
      </c>
    </row>
    <row r="65" spans="1:14" ht="12.75" customHeight="1" x14ac:dyDescent="0.3">
      <c r="A65" s="151"/>
      <c r="B65" s="151"/>
      <c r="C65" s="151"/>
      <c r="D65" s="161"/>
      <c r="E65" s="162"/>
      <c r="F65" s="163"/>
      <c r="G65" s="163"/>
      <c r="H65" s="163"/>
      <c r="I65" s="164"/>
      <c r="J65" s="165"/>
      <c r="K65" s="166"/>
      <c r="L65" s="167"/>
      <c r="M65" s="82"/>
      <c r="N65" s="83"/>
    </row>
    <row r="66" spans="1:14" ht="12.75" customHeight="1" x14ac:dyDescent="0.3">
      <c r="A66" s="151"/>
      <c r="B66" s="151"/>
      <c r="C66" s="151"/>
      <c r="D66" s="161"/>
      <c r="E66" s="162"/>
      <c r="F66" s="163"/>
      <c r="G66" s="163"/>
      <c r="H66" s="163"/>
      <c r="I66" s="164"/>
      <c r="J66" s="165"/>
      <c r="K66" s="166"/>
      <c r="L66" s="167"/>
      <c r="M66" s="82"/>
      <c r="N66" s="83"/>
    </row>
    <row r="67" spans="1:14" ht="12.75" customHeight="1" x14ac:dyDescent="0.3">
      <c r="A67" s="38"/>
      <c r="B67" s="39"/>
      <c r="C67" s="39"/>
      <c r="D67" s="40" t="s">
        <v>53</v>
      </c>
      <c r="E67" s="41" t="s">
        <v>54</v>
      </c>
      <c r="F67" s="168" t="s">
        <v>55</v>
      </c>
      <c r="G67" s="168" t="s">
        <v>56</v>
      </c>
      <c r="H67" s="169" t="s">
        <v>57</v>
      </c>
      <c r="I67" s="168" t="s">
        <v>58</v>
      </c>
      <c r="J67" s="168" t="s">
        <v>59</v>
      </c>
      <c r="K67" s="168" t="s">
        <v>60</v>
      </c>
      <c r="L67" s="43" t="s">
        <v>61</v>
      </c>
      <c r="M67" s="170" t="s">
        <v>62</v>
      </c>
      <c r="N67" s="171" t="s">
        <v>63</v>
      </c>
    </row>
    <row r="68" spans="1:14" ht="12.75" customHeight="1" x14ac:dyDescent="0.3">
      <c r="A68" s="108"/>
      <c r="B68" s="57" t="s">
        <v>84</v>
      </c>
      <c r="C68" s="48" t="s">
        <v>118</v>
      </c>
      <c r="D68" s="48"/>
      <c r="E68" s="49" t="s">
        <v>66</v>
      </c>
      <c r="F68" s="84"/>
      <c r="G68" s="84"/>
      <c r="H68" s="85"/>
      <c r="I68" s="139"/>
      <c r="J68" s="87"/>
      <c r="K68" s="61"/>
      <c r="L68" s="62"/>
      <c r="M68" s="63"/>
      <c r="N68" s="56"/>
    </row>
    <row r="69" spans="1:14" ht="12.75" customHeight="1" x14ac:dyDescent="0.3">
      <c r="A69" s="108"/>
      <c r="B69" s="48"/>
      <c r="C69" s="48"/>
      <c r="D69" s="172" t="s">
        <v>119</v>
      </c>
      <c r="E69" s="94" t="s">
        <v>120</v>
      </c>
      <c r="F69" s="66">
        <v>0</v>
      </c>
      <c r="G69" s="66">
        <f t="shared" ref="G69:G77" si="36">+F69</f>
        <v>0</v>
      </c>
      <c r="H69" s="66">
        <v>0</v>
      </c>
      <c r="I69" s="121">
        <v>0</v>
      </c>
      <c r="J69" s="141">
        <v>0</v>
      </c>
      <c r="K69" s="70">
        <f t="shared" ref="K69:K78" si="37">SUM(I69:J69)</f>
        <v>0</v>
      </c>
      <c r="L69" s="71">
        <f t="shared" ref="L69:L70" si="38">G69-K69</f>
        <v>0</v>
      </c>
      <c r="M69" s="63" t="e">
        <f t="shared" ref="M69:M78" si="39">+#REF!-K69</f>
        <v>#REF!</v>
      </c>
      <c r="N69" s="56" t="e">
        <f t="shared" ref="N69:N78" si="40">1-(+(#REF!-M69)/#REF!)</f>
        <v>#REF!</v>
      </c>
    </row>
    <row r="70" spans="1:14" ht="12.75" customHeight="1" x14ac:dyDescent="0.3">
      <c r="A70" s="108"/>
      <c r="B70" s="48"/>
      <c r="C70" s="48"/>
      <c r="D70" s="172" t="s">
        <v>121</v>
      </c>
      <c r="E70" s="94" t="s">
        <v>122</v>
      </c>
      <c r="F70" s="66">
        <v>0</v>
      </c>
      <c r="G70" s="66">
        <f t="shared" si="36"/>
        <v>0</v>
      </c>
      <c r="H70" s="66">
        <v>0</v>
      </c>
      <c r="I70" s="68">
        <v>0</v>
      </c>
      <c r="J70" s="66">
        <v>0</v>
      </c>
      <c r="K70" s="73">
        <f t="shared" si="37"/>
        <v>0</v>
      </c>
      <c r="L70" s="71">
        <f t="shared" si="38"/>
        <v>0</v>
      </c>
      <c r="M70" s="63" t="e">
        <f t="shared" si="39"/>
        <v>#REF!</v>
      </c>
      <c r="N70" s="56" t="e">
        <f t="shared" si="40"/>
        <v>#REF!</v>
      </c>
    </row>
    <row r="71" spans="1:14" ht="12.75" customHeight="1" x14ac:dyDescent="0.3">
      <c r="A71" s="108"/>
      <c r="B71" s="48"/>
      <c r="C71" s="48"/>
      <c r="D71" s="172" t="s">
        <v>123</v>
      </c>
      <c r="E71" s="94" t="s">
        <v>124</v>
      </c>
      <c r="F71" s="66">
        <v>85156</v>
      </c>
      <c r="G71" s="66">
        <f t="shared" si="36"/>
        <v>85156</v>
      </c>
      <c r="H71" s="66">
        <v>9383.69</v>
      </c>
      <c r="I71" s="68">
        <f>30983-J71</f>
        <v>29047.03</v>
      </c>
      <c r="J71" s="66">
        <f>1935.97</f>
        <v>1935.97</v>
      </c>
      <c r="K71" s="73">
        <f t="shared" si="37"/>
        <v>30983</v>
      </c>
      <c r="L71" s="71">
        <f t="shared" ref="L71:L77" si="41">K71-G71</f>
        <v>-54173</v>
      </c>
      <c r="M71" s="63" t="e">
        <f t="shared" si="39"/>
        <v>#REF!</v>
      </c>
      <c r="N71" s="56" t="e">
        <f t="shared" si="40"/>
        <v>#REF!</v>
      </c>
    </row>
    <row r="72" spans="1:14" ht="12.75" customHeight="1" x14ac:dyDescent="0.3">
      <c r="A72" s="108"/>
      <c r="B72" s="48"/>
      <c r="C72" s="48"/>
      <c r="D72" s="48" t="s">
        <v>125</v>
      </c>
      <c r="E72" s="94" t="s">
        <v>126</v>
      </c>
      <c r="F72" s="66">
        <v>108148</v>
      </c>
      <c r="G72" s="66">
        <f t="shared" si="36"/>
        <v>108148</v>
      </c>
      <c r="H72" s="66">
        <v>16879</v>
      </c>
      <c r="I72" s="68">
        <f>39718-J72</f>
        <v>37228.53</v>
      </c>
      <c r="J72" s="66">
        <v>2489.4699999999998</v>
      </c>
      <c r="K72" s="73">
        <f t="shared" si="37"/>
        <v>39718</v>
      </c>
      <c r="L72" s="71">
        <f t="shared" si="41"/>
        <v>-68430</v>
      </c>
      <c r="M72" s="63" t="e">
        <f t="shared" si="39"/>
        <v>#REF!</v>
      </c>
      <c r="N72" s="56" t="e">
        <f t="shared" si="40"/>
        <v>#REF!</v>
      </c>
    </row>
    <row r="73" spans="1:14" ht="12.75" customHeight="1" x14ac:dyDescent="0.3">
      <c r="A73" s="108"/>
      <c r="B73" s="48"/>
      <c r="C73" s="48"/>
      <c r="D73" s="48" t="s">
        <v>127</v>
      </c>
      <c r="E73" s="94" t="s">
        <v>128</v>
      </c>
      <c r="F73" s="66">
        <v>9600</v>
      </c>
      <c r="G73" s="66">
        <f t="shared" si="36"/>
        <v>9600</v>
      </c>
      <c r="H73" s="66">
        <v>474.22</v>
      </c>
      <c r="I73" s="68">
        <f>3200-J73</f>
        <v>3004.0783999999999</v>
      </c>
      <c r="J73" s="66">
        <f>J56*0.8%</f>
        <v>195.92160000000001</v>
      </c>
      <c r="K73" s="73">
        <f t="shared" si="37"/>
        <v>3200</v>
      </c>
      <c r="L73" s="71">
        <f t="shared" si="41"/>
        <v>-6400</v>
      </c>
      <c r="M73" s="63" t="e">
        <f t="shared" si="39"/>
        <v>#REF!</v>
      </c>
      <c r="N73" s="56" t="e">
        <f t="shared" si="40"/>
        <v>#REF!</v>
      </c>
    </row>
    <row r="74" spans="1:14" ht="12.75" customHeight="1" x14ac:dyDescent="0.3">
      <c r="A74" s="108"/>
      <c r="B74" s="48"/>
      <c r="C74" s="48"/>
      <c r="D74" s="48" t="s">
        <v>129</v>
      </c>
      <c r="E74" s="94" t="s">
        <v>130</v>
      </c>
      <c r="F74" s="66">
        <v>8905</v>
      </c>
      <c r="G74" s="66">
        <f t="shared" si="36"/>
        <v>8905</v>
      </c>
      <c r="H74" s="66">
        <v>1344.04</v>
      </c>
      <c r="I74" s="68">
        <f>3240-J74</f>
        <v>2995</v>
      </c>
      <c r="J74" s="66">
        <f>245</f>
        <v>245</v>
      </c>
      <c r="K74" s="73">
        <f t="shared" si="37"/>
        <v>3240</v>
      </c>
      <c r="L74" s="71">
        <f t="shared" si="41"/>
        <v>-5665</v>
      </c>
      <c r="M74" s="63" t="e">
        <f t="shared" si="39"/>
        <v>#REF!</v>
      </c>
      <c r="N74" s="56" t="e">
        <f t="shared" si="40"/>
        <v>#REF!</v>
      </c>
    </row>
    <row r="75" spans="1:14" ht="12.75" customHeight="1" x14ac:dyDescent="0.3">
      <c r="A75" s="108"/>
      <c r="B75" s="48"/>
      <c r="C75" s="48"/>
      <c r="D75" s="48" t="s">
        <v>131</v>
      </c>
      <c r="E75" s="94" t="s">
        <v>132</v>
      </c>
      <c r="F75" s="66">
        <v>0</v>
      </c>
      <c r="G75" s="66">
        <f t="shared" si="36"/>
        <v>0</v>
      </c>
      <c r="H75" s="67">
        <v>0</v>
      </c>
      <c r="I75" s="68">
        <v>0</v>
      </c>
      <c r="J75" s="66">
        <v>0</v>
      </c>
      <c r="K75" s="73">
        <f t="shared" si="37"/>
        <v>0</v>
      </c>
      <c r="L75" s="71">
        <f t="shared" si="41"/>
        <v>0</v>
      </c>
      <c r="M75" s="63" t="e">
        <f t="shared" si="39"/>
        <v>#REF!</v>
      </c>
      <c r="N75" s="56" t="e">
        <f t="shared" si="40"/>
        <v>#REF!</v>
      </c>
    </row>
    <row r="76" spans="1:14" ht="12.75" customHeight="1" x14ac:dyDescent="0.3">
      <c r="A76" s="108"/>
      <c r="B76" s="48"/>
      <c r="C76" s="48"/>
      <c r="D76" s="48" t="s">
        <v>133</v>
      </c>
      <c r="E76" s="173" t="s">
        <v>134</v>
      </c>
      <c r="F76" s="101">
        <v>0</v>
      </c>
      <c r="G76" s="66">
        <f t="shared" si="36"/>
        <v>0</v>
      </c>
      <c r="H76" s="174">
        <v>0</v>
      </c>
      <c r="I76" s="68">
        <v>0</v>
      </c>
      <c r="J76" s="66">
        <v>0</v>
      </c>
      <c r="K76" s="73">
        <f t="shared" si="37"/>
        <v>0</v>
      </c>
      <c r="L76" s="71">
        <f t="shared" si="41"/>
        <v>0</v>
      </c>
      <c r="M76" s="63" t="e">
        <f t="shared" si="39"/>
        <v>#REF!</v>
      </c>
      <c r="N76" s="56" t="e">
        <f t="shared" si="40"/>
        <v>#REF!</v>
      </c>
    </row>
    <row r="77" spans="1:14" ht="12.75" customHeight="1" x14ac:dyDescent="0.3">
      <c r="A77" s="108"/>
      <c r="B77" s="48"/>
      <c r="C77" s="48"/>
      <c r="D77" s="48" t="s">
        <v>135</v>
      </c>
      <c r="E77" s="173" t="s">
        <v>136</v>
      </c>
      <c r="F77" s="92">
        <v>71243</v>
      </c>
      <c r="G77" s="66">
        <f t="shared" si="36"/>
        <v>71243</v>
      </c>
      <c r="H77" s="99">
        <v>5361.83</v>
      </c>
      <c r="I77" s="100">
        <f>26250-J77</f>
        <v>24535.7</v>
      </c>
      <c r="J77" s="101">
        <f>24490*7%</f>
        <v>1714.3000000000002</v>
      </c>
      <c r="K77" s="61">
        <f t="shared" si="37"/>
        <v>26250</v>
      </c>
      <c r="L77" s="71">
        <f t="shared" si="41"/>
        <v>-44993</v>
      </c>
      <c r="M77" s="63" t="e">
        <f t="shared" si="39"/>
        <v>#REF!</v>
      </c>
      <c r="N77" s="56" t="e">
        <f t="shared" si="40"/>
        <v>#REF!</v>
      </c>
    </row>
    <row r="78" spans="1:14" ht="12.75" customHeight="1" x14ac:dyDescent="0.3">
      <c r="A78" s="108"/>
      <c r="B78" s="48"/>
      <c r="C78" s="48"/>
      <c r="D78" s="142" t="s">
        <v>137</v>
      </c>
      <c r="E78" s="143" t="s">
        <v>66</v>
      </c>
      <c r="F78" s="144">
        <f t="shared" ref="F78:J78" si="42">SUM(F69:F77)</f>
        <v>283052</v>
      </c>
      <c r="G78" s="144">
        <f t="shared" si="42"/>
        <v>283052</v>
      </c>
      <c r="H78" s="145">
        <f t="shared" si="42"/>
        <v>33442.780000000006</v>
      </c>
      <c r="I78" s="78">
        <f t="shared" si="42"/>
        <v>96810.338399999993</v>
      </c>
      <c r="J78" s="104">
        <f t="shared" si="42"/>
        <v>6580.6615999999995</v>
      </c>
      <c r="K78" s="80">
        <f t="shared" si="37"/>
        <v>103391</v>
      </c>
      <c r="L78" s="81">
        <f>SUM(L69:L77)</f>
        <v>-179661</v>
      </c>
      <c r="M78" s="82" t="e">
        <f t="shared" si="39"/>
        <v>#REF!</v>
      </c>
      <c r="N78" s="83" t="e">
        <f t="shared" si="40"/>
        <v>#REF!</v>
      </c>
    </row>
    <row r="79" spans="1:14" ht="12.75" customHeight="1" x14ac:dyDescent="0.3">
      <c r="A79" s="108"/>
      <c r="B79" s="48"/>
      <c r="C79" s="48"/>
      <c r="D79" s="48"/>
      <c r="E79" s="49" t="s">
        <v>66</v>
      </c>
      <c r="F79" s="175"/>
      <c r="G79" s="175"/>
      <c r="H79" s="176"/>
      <c r="I79" s="139"/>
      <c r="J79" s="87"/>
      <c r="K79" s="88"/>
      <c r="L79" s="62"/>
      <c r="M79" s="63"/>
      <c r="N79" s="56"/>
    </row>
    <row r="80" spans="1:14" ht="12.75" customHeight="1" x14ac:dyDescent="0.3">
      <c r="A80" s="108"/>
      <c r="B80" s="147" t="s">
        <v>95</v>
      </c>
      <c r="C80" s="3" t="s">
        <v>138</v>
      </c>
      <c r="D80" s="3"/>
      <c r="E80" s="49" t="s">
        <v>66</v>
      </c>
      <c r="F80" s="175"/>
      <c r="G80" s="175"/>
      <c r="H80" s="176"/>
      <c r="I80" s="60"/>
      <c r="J80" s="90"/>
      <c r="K80" s="61"/>
      <c r="L80" s="62"/>
      <c r="M80" s="63"/>
      <c r="N80" s="56"/>
    </row>
    <row r="81" spans="1:14" ht="12.75" customHeight="1" x14ac:dyDescent="0.3">
      <c r="A81" s="108"/>
      <c r="B81" s="148"/>
      <c r="C81" s="3"/>
      <c r="D81" s="3" t="s">
        <v>139</v>
      </c>
      <c r="E81" s="64">
        <v>4100</v>
      </c>
      <c r="F81" s="66">
        <v>54600</v>
      </c>
      <c r="G81" s="66">
        <f t="shared" ref="G81:G85" si="43">+F81</f>
        <v>54600</v>
      </c>
      <c r="H81" s="67">
        <v>13595.39</v>
      </c>
      <c r="I81" s="121">
        <v>16810</v>
      </c>
      <c r="J81" s="141">
        <v>7790</v>
      </c>
      <c r="K81" s="73">
        <f t="shared" ref="K81:K86" si="44">SUM(I81:J81)</f>
        <v>24600</v>
      </c>
      <c r="L81" s="71">
        <f t="shared" ref="L81:L84" si="45">K81-G81</f>
        <v>-30000</v>
      </c>
      <c r="M81" s="63" t="e">
        <f t="shared" ref="M81:M86" si="46">+#REF!-K81</f>
        <v>#REF!</v>
      </c>
      <c r="N81" s="56" t="e">
        <f t="shared" ref="N81:N84" si="47">1-(+(#REF!-M81)/#REF!)</f>
        <v>#REF!</v>
      </c>
    </row>
    <row r="82" spans="1:14" ht="12.75" customHeight="1" x14ac:dyDescent="0.3">
      <c r="A82" s="108"/>
      <c r="B82" s="148"/>
      <c r="C82" s="3"/>
      <c r="D82" s="48" t="s">
        <v>140</v>
      </c>
      <c r="E82" s="64">
        <v>4200</v>
      </c>
      <c r="F82" s="177">
        <v>560000</v>
      </c>
      <c r="G82" s="66">
        <f t="shared" si="43"/>
        <v>560000</v>
      </c>
      <c r="H82" s="178">
        <v>122960.54</v>
      </c>
      <c r="I82" s="179">
        <v>400000</v>
      </c>
      <c r="J82" s="66">
        <v>0</v>
      </c>
      <c r="K82" s="73">
        <f t="shared" si="44"/>
        <v>400000</v>
      </c>
      <c r="L82" s="71">
        <f t="shared" si="45"/>
        <v>-160000</v>
      </c>
      <c r="M82" s="63" t="e">
        <f t="shared" si="46"/>
        <v>#REF!</v>
      </c>
      <c r="N82" s="56" t="e">
        <f t="shared" si="47"/>
        <v>#REF!</v>
      </c>
    </row>
    <row r="83" spans="1:14" ht="12.75" customHeight="1" x14ac:dyDescent="0.3">
      <c r="A83" s="108"/>
      <c r="B83" s="148"/>
      <c r="C83" s="3"/>
      <c r="D83" s="3" t="s">
        <v>141</v>
      </c>
      <c r="E83" s="64">
        <v>4300</v>
      </c>
      <c r="F83" s="66">
        <v>18000</v>
      </c>
      <c r="G83" s="66">
        <f t="shared" si="43"/>
        <v>18000</v>
      </c>
      <c r="H83" s="67">
        <v>973.53</v>
      </c>
      <c r="I83" s="68">
        <v>4000</v>
      </c>
      <c r="J83" s="66">
        <v>0</v>
      </c>
      <c r="K83" s="73">
        <f t="shared" si="44"/>
        <v>4000</v>
      </c>
      <c r="L83" s="71">
        <f t="shared" si="45"/>
        <v>-14000</v>
      </c>
      <c r="M83" s="63" t="e">
        <f t="shared" si="46"/>
        <v>#REF!</v>
      </c>
      <c r="N83" s="56" t="e">
        <f t="shared" si="47"/>
        <v>#REF!</v>
      </c>
    </row>
    <row r="84" spans="1:14" ht="12.75" customHeight="1" x14ac:dyDescent="0.3">
      <c r="A84" s="108"/>
      <c r="B84" s="148"/>
      <c r="C84" s="3"/>
      <c r="D84" s="3" t="s">
        <v>142</v>
      </c>
      <c r="E84" s="97">
        <v>4400</v>
      </c>
      <c r="F84" s="101">
        <v>30600</v>
      </c>
      <c r="G84" s="66">
        <f t="shared" si="43"/>
        <v>30600</v>
      </c>
      <c r="H84" s="174">
        <v>5715.37</v>
      </c>
      <c r="I84" s="68">
        <v>16600</v>
      </c>
      <c r="J84" s="66">
        <v>0</v>
      </c>
      <c r="K84" s="73">
        <f t="shared" si="44"/>
        <v>16600</v>
      </c>
      <c r="L84" s="71">
        <f t="shared" si="45"/>
        <v>-14000</v>
      </c>
      <c r="M84" s="63" t="e">
        <f t="shared" si="46"/>
        <v>#REF!</v>
      </c>
      <c r="N84" s="56" t="e">
        <f t="shared" si="47"/>
        <v>#REF!</v>
      </c>
    </row>
    <row r="85" spans="1:14" ht="12.75" customHeight="1" x14ac:dyDescent="0.3">
      <c r="A85" s="108"/>
      <c r="B85" s="148"/>
      <c r="C85" s="3"/>
      <c r="D85" s="3" t="s">
        <v>143</v>
      </c>
      <c r="E85" s="97">
        <v>4700</v>
      </c>
      <c r="F85" s="92">
        <v>0</v>
      </c>
      <c r="G85" s="66">
        <f t="shared" si="43"/>
        <v>0</v>
      </c>
      <c r="H85" s="99">
        <v>0</v>
      </c>
      <c r="I85" s="100">
        <v>0</v>
      </c>
      <c r="J85" s="101">
        <v>0</v>
      </c>
      <c r="K85" s="61">
        <f t="shared" si="44"/>
        <v>0</v>
      </c>
      <c r="L85" s="62">
        <f>G85-K85</f>
        <v>0</v>
      </c>
      <c r="M85" s="63" t="e">
        <f t="shared" si="46"/>
        <v>#REF!</v>
      </c>
      <c r="N85" s="56">
        <v>0</v>
      </c>
    </row>
    <row r="86" spans="1:14" ht="12.75" customHeight="1" x14ac:dyDescent="0.3">
      <c r="A86" s="108"/>
      <c r="B86" s="148"/>
      <c r="C86" s="3"/>
      <c r="D86" s="180" t="s">
        <v>144</v>
      </c>
      <c r="E86" s="143" t="s">
        <v>66</v>
      </c>
      <c r="F86" s="144">
        <f t="shared" ref="F86:J86" si="48">SUM(F81:F85)</f>
        <v>663200</v>
      </c>
      <c r="G86" s="144">
        <f t="shared" si="48"/>
        <v>663200</v>
      </c>
      <c r="H86" s="145">
        <f t="shared" si="48"/>
        <v>143244.82999999999</v>
      </c>
      <c r="I86" s="78">
        <f t="shared" si="48"/>
        <v>437410</v>
      </c>
      <c r="J86" s="104">
        <f t="shared" si="48"/>
        <v>7790</v>
      </c>
      <c r="K86" s="80">
        <f t="shared" si="44"/>
        <v>445200</v>
      </c>
      <c r="L86" s="181">
        <f>SUM(L81:L85)</f>
        <v>-218000</v>
      </c>
      <c r="M86" s="82" t="e">
        <f t="shared" si="46"/>
        <v>#REF!</v>
      </c>
      <c r="N86" s="83" t="e">
        <f>1-(+(#REF!-M86)/#REF!)</f>
        <v>#REF!</v>
      </c>
    </row>
    <row r="87" spans="1:14" ht="12.75" customHeight="1" x14ac:dyDescent="0.3">
      <c r="A87" s="108"/>
      <c r="B87" s="47"/>
      <c r="C87" s="48"/>
      <c r="D87" s="48"/>
      <c r="E87" s="49" t="s">
        <v>66</v>
      </c>
      <c r="F87" s="175"/>
      <c r="G87" s="175"/>
      <c r="H87" s="176"/>
      <c r="I87" s="60"/>
      <c r="J87" s="90"/>
      <c r="K87" s="61"/>
      <c r="L87" s="62"/>
      <c r="M87" s="63"/>
      <c r="N87" s="56"/>
    </row>
    <row r="88" spans="1:14" ht="12.75" customHeight="1" x14ac:dyDescent="0.3">
      <c r="A88" s="108"/>
      <c r="B88" s="57" t="s">
        <v>101</v>
      </c>
      <c r="C88" s="48" t="s">
        <v>145</v>
      </c>
      <c r="D88" s="48"/>
      <c r="E88" s="49" t="s">
        <v>66</v>
      </c>
      <c r="F88" s="175"/>
      <c r="G88" s="175"/>
      <c r="H88" s="176"/>
      <c r="I88" s="60"/>
      <c r="J88" s="90"/>
      <c r="K88" s="61"/>
      <c r="L88" s="62"/>
      <c r="M88" s="63"/>
      <c r="N88" s="56"/>
    </row>
    <row r="89" spans="1:14" ht="12.75" customHeight="1" x14ac:dyDescent="0.3">
      <c r="A89" s="108"/>
      <c r="B89" s="47"/>
      <c r="C89" s="48"/>
      <c r="D89" s="48" t="s">
        <v>146</v>
      </c>
      <c r="E89" s="64">
        <v>5100</v>
      </c>
      <c r="F89" s="66">
        <v>0</v>
      </c>
      <c r="G89" s="66">
        <f t="shared" ref="G89:G96" si="49">+F89</f>
        <v>0</v>
      </c>
      <c r="H89" s="67">
        <v>0</v>
      </c>
      <c r="I89" s="121">
        <v>0</v>
      </c>
      <c r="J89" s="141">
        <v>0</v>
      </c>
      <c r="K89" s="70"/>
      <c r="L89" s="71"/>
      <c r="M89" s="63"/>
      <c r="N89" s="56"/>
    </row>
    <row r="90" spans="1:14" ht="12.75" customHeight="1" x14ac:dyDescent="0.3">
      <c r="A90" s="108"/>
      <c r="B90" s="47"/>
      <c r="C90" s="48"/>
      <c r="D90" s="48" t="s">
        <v>147</v>
      </c>
      <c r="E90" s="64">
        <v>5200</v>
      </c>
      <c r="F90" s="66">
        <v>31200</v>
      </c>
      <c r="G90" s="66">
        <f t="shared" si="49"/>
        <v>31200</v>
      </c>
      <c r="H90" s="67">
        <v>4782.68</v>
      </c>
      <c r="I90" s="121">
        <v>15800</v>
      </c>
      <c r="J90" s="141">
        <v>0</v>
      </c>
      <c r="K90" s="70">
        <f t="shared" ref="K90:K97" si="50">SUM(I90:J90)</f>
        <v>15800</v>
      </c>
      <c r="L90" s="71">
        <f t="shared" ref="L90:L96" si="51">K90-G90</f>
        <v>-15400</v>
      </c>
      <c r="M90" s="63" t="e">
        <f t="shared" ref="M90:M97" si="52">+#REF!-K90</f>
        <v>#REF!</v>
      </c>
      <c r="N90" s="56" t="e">
        <f t="shared" ref="N90:N97" si="53">1-(+(#REF!-M90)/#REF!)</f>
        <v>#REF!</v>
      </c>
    </row>
    <row r="91" spans="1:14" ht="12.75" customHeight="1" x14ac:dyDescent="0.3">
      <c r="A91" s="108"/>
      <c r="B91" s="47"/>
      <c r="C91" s="48"/>
      <c r="D91" s="48" t="s">
        <v>148</v>
      </c>
      <c r="E91" s="64">
        <v>5300</v>
      </c>
      <c r="F91" s="66">
        <v>2400</v>
      </c>
      <c r="G91" s="66">
        <f t="shared" si="49"/>
        <v>2400</v>
      </c>
      <c r="H91" s="67">
        <v>411.2</v>
      </c>
      <c r="I91" s="68">
        <v>800</v>
      </c>
      <c r="J91" s="66">
        <v>0</v>
      </c>
      <c r="K91" s="70">
        <f t="shared" si="50"/>
        <v>800</v>
      </c>
      <c r="L91" s="71">
        <f t="shared" si="51"/>
        <v>-1600</v>
      </c>
      <c r="M91" s="63" t="e">
        <f t="shared" si="52"/>
        <v>#REF!</v>
      </c>
      <c r="N91" s="56" t="e">
        <f t="shared" si="53"/>
        <v>#REF!</v>
      </c>
    </row>
    <row r="92" spans="1:14" ht="12.75" customHeight="1" x14ac:dyDescent="0.3">
      <c r="A92" s="108"/>
      <c r="B92" s="47"/>
      <c r="C92" s="48"/>
      <c r="D92" s="48" t="s">
        <v>149</v>
      </c>
      <c r="E92" s="94" t="s">
        <v>150</v>
      </c>
      <c r="F92" s="66">
        <v>10800</v>
      </c>
      <c r="G92" s="66">
        <f t="shared" si="49"/>
        <v>10800</v>
      </c>
      <c r="H92" s="67">
        <v>3457.46</v>
      </c>
      <c r="I92" s="68">
        <v>4400</v>
      </c>
      <c r="J92" s="66">
        <v>0</v>
      </c>
      <c r="K92" s="70">
        <f t="shared" si="50"/>
        <v>4400</v>
      </c>
      <c r="L92" s="71">
        <f t="shared" si="51"/>
        <v>-6400</v>
      </c>
      <c r="M92" s="63" t="e">
        <f t="shared" si="52"/>
        <v>#REF!</v>
      </c>
      <c r="N92" s="56" t="e">
        <f t="shared" si="53"/>
        <v>#REF!</v>
      </c>
    </row>
    <row r="93" spans="1:14" ht="12.75" customHeight="1" x14ac:dyDescent="0.3">
      <c r="A93" s="108"/>
      <c r="B93" s="47"/>
      <c r="C93" s="48"/>
      <c r="D93" s="48" t="s">
        <v>151</v>
      </c>
      <c r="E93" s="64">
        <v>5500</v>
      </c>
      <c r="F93" s="66">
        <v>4920</v>
      </c>
      <c r="G93" s="66">
        <f t="shared" si="49"/>
        <v>4920</v>
      </c>
      <c r="H93" s="67">
        <v>590.4</v>
      </c>
      <c r="I93" s="68">
        <v>1640</v>
      </c>
      <c r="J93" s="66">
        <v>0</v>
      </c>
      <c r="K93" s="70">
        <f t="shared" si="50"/>
        <v>1640</v>
      </c>
      <c r="L93" s="71">
        <f t="shared" si="51"/>
        <v>-3280</v>
      </c>
      <c r="M93" s="63" t="e">
        <f t="shared" si="52"/>
        <v>#REF!</v>
      </c>
      <c r="N93" s="56" t="e">
        <f t="shared" si="53"/>
        <v>#REF!</v>
      </c>
    </row>
    <row r="94" spans="1:14" ht="12.75" customHeight="1" x14ac:dyDescent="0.3">
      <c r="A94" s="108"/>
      <c r="B94" s="47"/>
      <c r="C94" s="48"/>
      <c r="D94" s="48" t="s">
        <v>152</v>
      </c>
      <c r="E94" s="64">
        <v>5600</v>
      </c>
      <c r="F94" s="66">
        <v>19920</v>
      </c>
      <c r="G94" s="66">
        <f t="shared" si="49"/>
        <v>19920</v>
      </c>
      <c r="H94" s="67">
        <v>38714.769999999997</v>
      </c>
      <c r="I94" s="68">
        <v>113640</v>
      </c>
      <c r="J94" s="66">
        <v>0</v>
      </c>
      <c r="K94" s="70">
        <f t="shared" si="50"/>
        <v>113640</v>
      </c>
      <c r="L94" s="71">
        <f t="shared" si="51"/>
        <v>93720</v>
      </c>
      <c r="M94" s="63" t="e">
        <f t="shared" si="52"/>
        <v>#REF!</v>
      </c>
      <c r="N94" s="56" t="e">
        <f t="shared" si="53"/>
        <v>#REF!</v>
      </c>
    </row>
    <row r="95" spans="1:14" ht="12.75" customHeight="1" x14ac:dyDescent="0.3">
      <c r="A95" s="108"/>
      <c r="B95" s="48"/>
      <c r="C95" s="48"/>
      <c r="D95" s="48" t="s">
        <v>153</v>
      </c>
      <c r="E95" s="97">
        <v>5800</v>
      </c>
      <c r="F95" s="101">
        <v>202594</v>
      </c>
      <c r="G95" s="66">
        <f t="shared" si="49"/>
        <v>202594</v>
      </c>
      <c r="H95" s="67">
        <v>18043.84</v>
      </c>
      <c r="I95" s="68">
        <f>70726-J95</f>
        <v>52726</v>
      </c>
      <c r="J95" s="66">
        <f>18000</f>
        <v>18000</v>
      </c>
      <c r="K95" s="70">
        <f t="shared" si="50"/>
        <v>70726</v>
      </c>
      <c r="L95" s="71">
        <f t="shared" si="51"/>
        <v>-131868</v>
      </c>
      <c r="M95" s="63" t="e">
        <f t="shared" si="52"/>
        <v>#REF!</v>
      </c>
      <c r="N95" s="56" t="e">
        <f t="shared" si="53"/>
        <v>#REF!</v>
      </c>
    </row>
    <row r="96" spans="1:14" ht="12.75" customHeight="1" x14ac:dyDescent="0.3">
      <c r="A96" s="108"/>
      <c r="B96" s="48"/>
      <c r="C96" s="48"/>
      <c r="D96" s="48" t="s">
        <v>154</v>
      </c>
      <c r="E96" s="97">
        <v>5900</v>
      </c>
      <c r="F96" s="92">
        <v>32400</v>
      </c>
      <c r="G96" s="66">
        <f t="shared" si="49"/>
        <v>32400</v>
      </c>
      <c r="H96" s="67">
        <v>4361.6899999999996</v>
      </c>
      <c r="I96" s="100">
        <v>12800</v>
      </c>
      <c r="J96" s="101">
        <v>0</v>
      </c>
      <c r="K96" s="61">
        <f t="shared" si="50"/>
        <v>12800</v>
      </c>
      <c r="L96" s="71">
        <f t="shared" si="51"/>
        <v>-19600</v>
      </c>
      <c r="M96" s="63" t="e">
        <f t="shared" si="52"/>
        <v>#REF!</v>
      </c>
      <c r="N96" s="56" t="e">
        <f t="shared" si="53"/>
        <v>#REF!</v>
      </c>
    </row>
    <row r="97" spans="1:14" ht="12.75" customHeight="1" x14ac:dyDescent="0.3">
      <c r="A97" s="108"/>
      <c r="B97" s="48"/>
      <c r="C97" s="48"/>
      <c r="D97" s="142" t="s">
        <v>155</v>
      </c>
      <c r="E97" s="143" t="s">
        <v>66</v>
      </c>
      <c r="F97" s="144">
        <f t="shared" ref="F97:J97" si="54">SUM(F89:F96)</f>
        <v>304234</v>
      </c>
      <c r="G97" s="144">
        <f t="shared" si="54"/>
        <v>304234</v>
      </c>
      <c r="H97" s="145">
        <f t="shared" si="54"/>
        <v>70362.039999999994</v>
      </c>
      <c r="I97" s="78">
        <f t="shared" si="54"/>
        <v>201806</v>
      </c>
      <c r="J97" s="104">
        <f t="shared" si="54"/>
        <v>18000</v>
      </c>
      <c r="K97" s="80">
        <f t="shared" si="50"/>
        <v>219806</v>
      </c>
      <c r="L97" s="81">
        <f>SUM(L89:L96)</f>
        <v>-84428</v>
      </c>
      <c r="M97" s="82" t="e">
        <f t="shared" si="52"/>
        <v>#REF!</v>
      </c>
      <c r="N97" s="83" t="e">
        <f t="shared" si="53"/>
        <v>#REF!</v>
      </c>
    </row>
    <row r="98" spans="1:14" ht="12.75" customHeight="1" x14ac:dyDescent="0.3">
      <c r="A98" s="108"/>
      <c r="B98" s="48"/>
      <c r="C98" s="48" t="s">
        <v>66</v>
      </c>
      <c r="D98" s="48" t="s">
        <v>156</v>
      </c>
      <c r="E98" s="49" t="s">
        <v>66</v>
      </c>
      <c r="F98" s="175"/>
      <c r="G98" s="175"/>
      <c r="H98" s="176"/>
      <c r="I98" s="60"/>
      <c r="J98" s="90"/>
      <c r="K98" s="61"/>
      <c r="L98" s="62"/>
      <c r="M98" s="63"/>
      <c r="N98" s="56"/>
    </row>
    <row r="99" spans="1:14" ht="12.75" customHeight="1" x14ac:dyDescent="0.3">
      <c r="A99" s="108"/>
      <c r="B99" s="57" t="s">
        <v>157</v>
      </c>
      <c r="C99" s="48" t="s">
        <v>158</v>
      </c>
      <c r="D99" s="48"/>
      <c r="E99" s="49" t="s">
        <v>66</v>
      </c>
      <c r="F99" s="175"/>
      <c r="G99" s="175"/>
      <c r="H99" s="176"/>
      <c r="I99" s="60"/>
      <c r="J99" s="90"/>
      <c r="K99" s="61"/>
      <c r="L99" s="62"/>
      <c r="M99" s="63"/>
      <c r="N99" s="56"/>
    </row>
    <row r="100" spans="1:14" ht="12.75" customHeight="1" x14ac:dyDescent="0.3">
      <c r="A100" s="108"/>
      <c r="B100" s="47"/>
      <c r="C100" s="48"/>
      <c r="D100" s="182" t="s">
        <v>159</v>
      </c>
      <c r="E100" s="49"/>
      <c r="F100" s="175"/>
      <c r="G100" s="175"/>
      <c r="H100" s="176"/>
      <c r="I100" s="60"/>
      <c r="J100" s="90"/>
      <c r="K100" s="61"/>
      <c r="L100" s="62"/>
      <c r="M100" s="63"/>
      <c r="N100" s="56"/>
    </row>
    <row r="101" spans="1:14" ht="12.75" customHeight="1" x14ac:dyDescent="0.3">
      <c r="A101" s="108"/>
      <c r="B101" s="47"/>
      <c r="C101" s="48"/>
      <c r="D101" s="182" t="s">
        <v>160</v>
      </c>
      <c r="E101" s="49"/>
      <c r="F101" s="175"/>
      <c r="G101" s="175"/>
      <c r="H101" s="176"/>
      <c r="I101" s="60"/>
      <c r="J101" s="90"/>
      <c r="K101" s="61"/>
      <c r="L101" s="62"/>
      <c r="M101" s="63"/>
      <c r="N101" s="56"/>
    </row>
    <row r="102" spans="1:14" ht="12.75" customHeight="1" x14ac:dyDescent="0.3">
      <c r="A102" s="108"/>
      <c r="B102" s="47"/>
      <c r="C102" s="48"/>
      <c r="D102" s="34" t="s">
        <v>161</v>
      </c>
      <c r="E102" s="64" t="s">
        <v>162</v>
      </c>
      <c r="F102" s="66">
        <v>0</v>
      </c>
      <c r="G102" s="66">
        <v>0</v>
      </c>
      <c r="H102" s="67">
        <v>0</v>
      </c>
      <c r="I102" s="121">
        <v>0</v>
      </c>
      <c r="J102" s="141">
        <v>0</v>
      </c>
      <c r="K102" s="70">
        <f t="shared" ref="K102:K104" si="55">SUM(I102+J102)</f>
        <v>0</v>
      </c>
      <c r="L102" s="71">
        <f t="shared" ref="L102:L104" si="56">G102-K102</f>
        <v>0</v>
      </c>
      <c r="M102" s="63"/>
      <c r="N102" s="56"/>
    </row>
    <row r="103" spans="1:14" ht="12.75" customHeight="1" x14ac:dyDescent="0.3">
      <c r="A103" s="108"/>
      <c r="B103" s="47"/>
      <c r="C103" s="48"/>
      <c r="D103" s="48" t="s">
        <v>163</v>
      </c>
      <c r="E103" s="64">
        <v>6200</v>
      </c>
      <c r="F103" s="66">
        <v>0</v>
      </c>
      <c r="G103" s="66">
        <v>0</v>
      </c>
      <c r="H103" s="183">
        <v>0</v>
      </c>
      <c r="I103" s="68">
        <v>0</v>
      </c>
      <c r="J103" s="66">
        <v>0</v>
      </c>
      <c r="K103" s="70">
        <f t="shared" si="55"/>
        <v>0</v>
      </c>
      <c r="L103" s="71">
        <f t="shared" si="56"/>
        <v>0</v>
      </c>
      <c r="M103" s="63"/>
      <c r="N103" s="56"/>
    </row>
    <row r="104" spans="1:14" ht="12.75" customHeight="1" x14ac:dyDescent="0.3">
      <c r="A104" s="108"/>
      <c r="B104" s="47"/>
      <c r="C104" s="48"/>
      <c r="D104" s="48" t="s">
        <v>164</v>
      </c>
      <c r="E104" s="361">
        <v>6300</v>
      </c>
      <c r="F104" s="363">
        <v>0</v>
      </c>
      <c r="G104" s="363">
        <v>0</v>
      </c>
      <c r="H104" s="364">
        <v>0</v>
      </c>
      <c r="I104" s="365">
        <v>0</v>
      </c>
      <c r="J104" s="363">
        <v>0</v>
      </c>
      <c r="K104" s="354">
        <f t="shared" si="55"/>
        <v>0</v>
      </c>
      <c r="L104" s="356">
        <f t="shared" si="56"/>
        <v>0</v>
      </c>
      <c r="M104" s="63"/>
      <c r="N104" s="56"/>
    </row>
    <row r="105" spans="1:14" ht="12.75" customHeight="1" x14ac:dyDescent="0.3">
      <c r="A105" s="108"/>
      <c r="B105" s="47"/>
      <c r="C105" s="48"/>
      <c r="D105" s="120" t="s">
        <v>165</v>
      </c>
      <c r="E105" s="362"/>
      <c r="F105" s="362"/>
      <c r="G105" s="362"/>
      <c r="H105" s="355"/>
      <c r="I105" s="366"/>
      <c r="J105" s="362"/>
      <c r="K105" s="355"/>
      <c r="L105" s="357"/>
      <c r="M105" s="63"/>
      <c r="N105" s="56"/>
    </row>
    <row r="106" spans="1:14" ht="12.75" customHeight="1" x14ac:dyDescent="0.3">
      <c r="A106" s="108"/>
      <c r="B106" s="47"/>
      <c r="C106" s="48"/>
      <c r="D106" s="120" t="s">
        <v>166</v>
      </c>
      <c r="E106" s="64">
        <v>6400</v>
      </c>
      <c r="F106" s="66">
        <v>0</v>
      </c>
      <c r="G106" s="66">
        <v>0</v>
      </c>
      <c r="H106" s="66">
        <v>0</v>
      </c>
      <c r="I106" s="68">
        <v>0</v>
      </c>
      <c r="J106" s="66">
        <v>0</v>
      </c>
      <c r="K106" s="70">
        <f t="shared" ref="K106:K108" si="57">SUM(I106+J106)</f>
        <v>0</v>
      </c>
      <c r="L106" s="71">
        <f t="shared" ref="L106:L108" si="58">G106-K106</f>
        <v>0</v>
      </c>
      <c r="M106" s="63"/>
      <c r="N106" s="56"/>
    </row>
    <row r="107" spans="1:14" ht="12.75" customHeight="1" x14ac:dyDescent="0.3">
      <c r="A107" s="108"/>
      <c r="B107" s="47"/>
      <c r="C107" s="48"/>
      <c r="D107" s="120" t="s">
        <v>167</v>
      </c>
      <c r="E107" s="97">
        <v>6500</v>
      </c>
      <c r="F107" s="101">
        <v>0</v>
      </c>
      <c r="G107" s="66">
        <v>0</v>
      </c>
      <c r="H107" s="66">
        <v>0</v>
      </c>
      <c r="I107" s="68">
        <v>0</v>
      </c>
      <c r="J107" s="66">
        <v>0</v>
      </c>
      <c r="K107" s="70">
        <f t="shared" si="57"/>
        <v>0</v>
      </c>
      <c r="L107" s="71">
        <f t="shared" si="58"/>
        <v>0</v>
      </c>
      <c r="M107" s="63"/>
      <c r="N107" s="56"/>
    </row>
    <row r="108" spans="1:14" ht="12.75" customHeight="1" x14ac:dyDescent="0.3">
      <c r="A108" s="108"/>
      <c r="B108" s="47"/>
      <c r="C108" s="48"/>
      <c r="D108" s="34" t="s">
        <v>168</v>
      </c>
      <c r="E108" s="97">
        <v>6900</v>
      </c>
      <c r="F108" s="92">
        <v>0</v>
      </c>
      <c r="G108" s="66">
        <v>0</v>
      </c>
      <c r="H108" s="66">
        <v>0</v>
      </c>
      <c r="I108" s="100">
        <v>0</v>
      </c>
      <c r="J108" s="101">
        <v>0</v>
      </c>
      <c r="K108" s="70">
        <f t="shared" si="57"/>
        <v>0</v>
      </c>
      <c r="L108" s="62">
        <f t="shared" si="58"/>
        <v>0</v>
      </c>
      <c r="M108" s="63"/>
      <c r="N108" s="56"/>
    </row>
    <row r="109" spans="1:14" ht="12.75" customHeight="1" x14ac:dyDescent="0.3">
      <c r="A109" s="108"/>
      <c r="B109" s="48"/>
      <c r="C109" s="48" t="s">
        <v>66</v>
      </c>
      <c r="D109" s="142" t="s">
        <v>169</v>
      </c>
      <c r="E109" s="143" t="s">
        <v>66</v>
      </c>
      <c r="F109" s="144">
        <f t="shared" ref="F109:H109" si="59">SUM(F102:F108)</f>
        <v>0</v>
      </c>
      <c r="G109" s="144">
        <f t="shared" si="59"/>
        <v>0</v>
      </c>
      <c r="H109" s="144">
        <f t="shared" si="59"/>
        <v>0</v>
      </c>
      <c r="I109" s="78"/>
      <c r="J109" s="104">
        <f>SUM(J102,J103,J104,J106,J107,J108)</f>
        <v>0</v>
      </c>
      <c r="K109" s="80">
        <f>SUM(I109:J109)</f>
        <v>0</v>
      </c>
      <c r="L109" s="81">
        <f>SUM(L102:L108)</f>
        <v>0</v>
      </c>
      <c r="M109" s="82" t="e">
        <f>+#REF!-K109</f>
        <v>#REF!</v>
      </c>
      <c r="N109" s="83">
        <v>0</v>
      </c>
    </row>
    <row r="110" spans="1:14" ht="12.75" customHeight="1" x14ac:dyDescent="0.3">
      <c r="A110" s="108"/>
      <c r="B110" s="48"/>
      <c r="C110" s="48"/>
      <c r="D110" s="48"/>
      <c r="E110" s="49" t="s">
        <v>66</v>
      </c>
      <c r="F110" s="84"/>
      <c r="G110" s="84"/>
      <c r="H110" s="85"/>
      <c r="I110" s="60"/>
      <c r="J110" s="90"/>
      <c r="K110" s="61"/>
      <c r="L110" s="62"/>
      <c r="M110" s="63"/>
      <c r="N110" s="56"/>
    </row>
    <row r="111" spans="1:14" ht="12.75" customHeight="1" x14ac:dyDescent="0.3">
      <c r="A111" s="108"/>
      <c r="B111" s="57" t="s">
        <v>170</v>
      </c>
      <c r="C111" s="48" t="s">
        <v>171</v>
      </c>
      <c r="D111" s="48"/>
      <c r="E111" s="49" t="s">
        <v>66</v>
      </c>
      <c r="F111" s="84"/>
      <c r="G111" s="84"/>
      <c r="H111" s="85"/>
      <c r="I111" s="60"/>
      <c r="J111" s="90"/>
      <c r="K111" s="61"/>
      <c r="L111" s="62"/>
      <c r="M111" s="63"/>
      <c r="N111" s="56"/>
    </row>
    <row r="112" spans="1:14" ht="12.75" customHeight="1" x14ac:dyDescent="0.3">
      <c r="A112" s="108"/>
      <c r="B112" s="47" t="s">
        <v>66</v>
      </c>
      <c r="C112" s="48"/>
      <c r="D112" s="48" t="s">
        <v>172</v>
      </c>
      <c r="E112" s="184" t="s">
        <v>173</v>
      </c>
      <c r="F112" s="66">
        <v>0</v>
      </c>
      <c r="G112" s="66">
        <v>0</v>
      </c>
      <c r="H112" s="67">
        <v>0</v>
      </c>
      <c r="I112" s="121">
        <v>0</v>
      </c>
      <c r="J112" s="141">
        <v>0</v>
      </c>
      <c r="K112" s="73">
        <f t="shared" ref="K112:K116" si="60">SUM(I112:J112)</f>
        <v>0</v>
      </c>
      <c r="L112" s="71">
        <f t="shared" ref="L112:L116" si="61">G112-K112</f>
        <v>0</v>
      </c>
      <c r="M112" s="63"/>
      <c r="N112" s="56"/>
    </row>
    <row r="113" spans="1:14" ht="12.75" customHeight="1" x14ac:dyDescent="0.3">
      <c r="A113" s="108"/>
      <c r="B113" s="47"/>
      <c r="C113" s="48"/>
      <c r="D113" s="120" t="s">
        <v>174</v>
      </c>
      <c r="E113" s="94" t="s">
        <v>175</v>
      </c>
      <c r="F113" s="66">
        <v>0</v>
      </c>
      <c r="G113" s="66">
        <v>0</v>
      </c>
      <c r="H113" s="67">
        <v>0</v>
      </c>
      <c r="I113" s="68">
        <v>0</v>
      </c>
      <c r="J113" s="66">
        <v>0</v>
      </c>
      <c r="K113" s="73">
        <f t="shared" si="60"/>
        <v>0</v>
      </c>
      <c r="L113" s="71">
        <f t="shared" si="61"/>
        <v>0</v>
      </c>
      <c r="M113" s="63"/>
      <c r="N113" s="56"/>
    </row>
    <row r="114" spans="1:14" ht="12.75" customHeight="1" x14ac:dyDescent="0.3">
      <c r="A114" s="108"/>
      <c r="B114" s="47"/>
      <c r="C114" s="48"/>
      <c r="D114" s="48" t="s">
        <v>176</v>
      </c>
      <c r="E114" s="184" t="s">
        <v>177</v>
      </c>
      <c r="F114" s="177">
        <v>0</v>
      </c>
      <c r="G114" s="177">
        <v>0</v>
      </c>
      <c r="H114" s="178">
        <v>0</v>
      </c>
      <c r="I114" s="185">
        <v>0</v>
      </c>
      <c r="J114" s="177">
        <v>0</v>
      </c>
      <c r="K114" s="73">
        <f t="shared" si="60"/>
        <v>0</v>
      </c>
      <c r="L114" s="71">
        <f t="shared" si="61"/>
        <v>0</v>
      </c>
      <c r="M114" s="63" t="e">
        <f>+#REF!-K114</f>
        <v>#REF!</v>
      </c>
      <c r="N114" s="56" t="e">
        <f>1-(+(#REF!-M114)/#REF!)</f>
        <v>#REF!</v>
      </c>
    </row>
    <row r="115" spans="1:14" ht="12.75" customHeight="1" x14ac:dyDescent="0.3">
      <c r="A115" s="108"/>
      <c r="B115" s="47"/>
      <c r="C115" s="48"/>
      <c r="D115" s="48" t="s">
        <v>178</v>
      </c>
      <c r="E115" s="94" t="s">
        <v>179</v>
      </c>
      <c r="F115" s="66">
        <v>0</v>
      </c>
      <c r="G115" s="66">
        <v>0</v>
      </c>
      <c r="H115" s="67">
        <v>0</v>
      </c>
      <c r="I115" s="68">
        <v>0</v>
      </c>
      <c r="J115" s="66">
        <v>0</v>
      </c>
      <c r="K115" s="73">
        <f t="shared" si="60"/>
        <v>0</v>
      </c>
      <c r="L115" s="71">
        <f t="shared" si="61"/>
        <v>0</v>
      </c>
      <c r="M115" s="63"/>
      <c r="N115" s="56"/>
    </row>
    <row r="116" spans="1:14" ht="12.75" customHeight="1" x14ac:dyDescent="0.3">
      <c r="A116" s="108"/>
      <c r="B116" s="47"/>
      <c r="C116" s="48"/>
      <c r="D116" s="48" t="s">
        <v>180</v>
      </c>
      <c r="E116" s="94" t="s">
        <v>181</v>
      </c>
      <c r="F116" s="66">
        <v>0</v>
      </c>
      <c r="G116" s="66">
        <v>0</v>
      </c>
      <c r="H116" s="67">
        <v>0</v>
      </c>
      <c r="I116" s="68">
        <v>0</v>
      </c>
      <c r="J116" s="66">
        <v>0</v>
      </c>
      <c r="K116" s="73">
        <f t="shared" si="60"/>
        <v>0</v>
      </c>
      <c r="L116" s="71">
        <f t="shared" si="61"/>
        <v>0</v>
      </c>
      <c r="M116" s="63" t="e">
        <f>+#REF!-K116</f>
        <v>#REF!</v>
      </c>
      <c r="N116" s="56" t="e">
        <f>1-(+(#REF!-M116)/#REF!)</f>
        <v>#REF!</v>
      </c>
    </row>
    <row r="117" spans="1:14" ht="12.75" customHeight="1" x14ac:dyDescent="0.3">
      <c r="A117" s="108"/>
      <c r="B117" s="47"/>
      <c r="C117" s="48"/>
      <c r="D117" s="3" t="s">
        <v>182</v>
      </c>
      <c r="E117" s="97" t="s">
        <v>66</v>
      </c>
      <c r="F117" s="101"/>
      <c r="G117" s="101"/>
      <c r="H117" s="174"/>
      <c r="I117" s="186"/>
      <c r="J117" s="187"/>
      <c r="K117" s="188"/>
      <c r="L117" s="71"/>
      <c r="M117" s="63"/>
      <c r="N117" s="56"/>
    </row>
    <row r="118" spans="1:14" ht="12.75" customHeight="1" x14ac:dyDescent="0.3">
      <c r="A118" s="108"/>
      <c r="B118" s="47"/>
      <c r="C118" s="48"/>
      <c r="D118" s="120" t="s">
        <v>183</v>
      </c>
      <c r="E118" s="149">
        <v>7438</v>
      </c>
      <c r="F118" s="177">
        <v>5000</v>
      </c>
      <c r="G118" s="177">
        <v>5000</v>
      </c>
      <c r="H118" s="178">
        <v>0</v>
      </c>
      <c r="I118" s="179">
        <v>5000</v>
      </c>
      <c r="J118" s="93">
        <v>0</v>
      </c>
      <c r="K118" s="73">
        <f t="shared" ref="K118:K120" si="62">SUM(I118:J118)</f>
        <v>5000</v>
      </c>
      <c r="L118" s="71">
        <f t="shared" ref="L118:L119" si="63">G118-K118</f>
        <v>0</v>
      </c>
      <c r="M118" s="63" t="e">
        <f>+#REF!-K118</f>
        <v>#REF!</v>
      </c>
      <c r="N118" s="56" t="e">
        <f>1-(+(#REF!-M118)/#REF!)</f>
        <v>#REF!</v>
      </c>
    </row>
    <row r="119" spans="1:14" ht="12.75" customHeight="1" x14ac:dyDescent="0.3">
      <c r="A119" s="108"/>
      <c r="B119" s="47"/>
      <c r="C119" s="48"/>
      <c r="D119" s="34" t="s">
        <v>184</v>
      </c>
      <c r="E119" s="97">
        <v>7439</v>
      </c>
      <c r="F119" s="92">
        <v>0</v>
      </c>
      <c r="G119" s="92">
        <v>0</v>
      </c>
      <c r="H119" s="99">
        <v>0</v>
      </c>
      <c r="I119" s="100">
        <v>0</v>
      </c>
      <c r="J119" s="101">
        <v>0</v>
      </c>
      <c r="K119" s="61">
        <f t="shared" si="62"/>
        <v>0</v>
      </c>
      <c r="L119" s="62">
        <f t="shared" si="63"/>
        <v>0</v>
      </c>
      <c r="M119" s="63"/>
      <c r="N119" s="56"/>
    </row>
    <row r="120" spans="1:14" ht="12.75" customHeight="1" x14ac:dyDescent="0.3">
      <c r="A120" s="108"/>
      <c r="B120" s="47"/>
      <c r="C120" s="48"/>
      <c r="D120" s="142" t="s">
        <v>185</v>
      </c>
      <c r="E120" s="143" t="s">
        <v>66</v>
      </c>
      <c r="F120" s="144">
        <f t="shared" ref="F120:H120" si="64">SUM(F112:F119)</f>
        <v>5000</v>
      </c>
      <c r="G120" s="144">
        <f t="shared" si="64"/>
        <v>5000</v>
      </c>
      <c r="H120" s="144">
        <f t="shared" si="64"/>
        <v>0</v>
      </c>
      <c r="I120" s="78">
        <f t="shared" ref="I120:J120" si="65">SUM(I112,I113,I114,I115,I116,I118,I119)</f>
        <v>5000</v>
      </c>
      <c r="J120" s="104">
        <f t="shared" si="65"/>
        <v>0</v>
      </c>
      <c r="K120" s="80">
        <f t="shared" si="62"/>
        <v>5000</v>
      </c>
      <c r="L120" s="81">
        <f>SUM(L112:L119)</f>
        <v>0</v>
      </c>
      <c r="M120" s="82" t="e">
        <f>+#REF!-K120</f>
        <v>#REF!</v>
      </c>
      <c r="N120" s="83" t="e">
        <f>1-(+(#REF!-M120)/#REF!)</f>
        <v>#REF!</v>
      </c>
    </row>
    <row r="121" spans="1:14" ht="12.75" customHeight="1" x14ac:dyDescent="0.3">
      <c r="A121" s="108"/>
      <c r="B121" s="47"/>
      <c r="C121" s="48"/>
      <c r="D121" s="48"/>
      <c r="E121" s="75" t="s">
        <v>66</v>
      </c>
      <c r="F121" s="189"/>
      <c r="G121" s="189"/>
      <c r="H121" s="190"/>
      <c r="I121" s="191"/>
      <c r="J121" s="192"/>
      <c r="K121" s="61"/>
      <c r="L121" s="193"/>
      <c r="M121" s="194"/>
      <c r="N121" s="195"/>
    </row>
    <row r="122" spans="1:14" ht="12.75" customHeight="1" x14ac:dyDescent="0.3">
      <c r="A122" s="108"/>
      <c r="B122" s="47" t="s">
        <v>186</v>
      </c>
      <c r="C122" s="47" t="s">
        <v>187</v>
      </c>
      <c r="D122" s="47"/>
      <c r="E122" s="196" t="s">
        <v>66</v>
      </c>
      <c r="F122" s="197">
        <f t="shared" ref="F122:J122" si="66">SUM(F56,F64,F78,F86,F97,F109,F120)</f>
        <v>2311609</v>
      </c>
      <c r="G122" s="197">
        <f t="shared" si="66"/>
        <v>2311609</v>
      </c>
      <c r="H122" s="198">
        <f t="shared" si="66"/>
        <v>354942.35999999993</v>
      </c>
      <c r="I122" s="132">
        <f t="shared" si="66"/>
        <v>1103109.5484</v>
      </c>
      <c r="J122" s="133">
        <f t="shared" si="66"/>
        <v>57677.4516</v>
      </c>
      <c r="K122" s="134">
        <f>SUM(I122:J122)</f>
        <v>1160787</v>
      </c>
      <c r="L122" s="135">
        <f>SUM(L56,L64,L78,L86,L97,L109,L120)</f>
        <v>-1150822</v>
      </c>
      <c r="M122" s="82" t="e">
        <f>+#REF!-K122</f>
        <v>#REF!</v>
      </c>
      <c r="N122" s="83" t="e">
        <f>1-(+(#REF!-M122)/#REF!)</f>
        <v>#REF!</v>
      </c>
    </row>
    <row r="123" spans="1:14" ht="12.75" customHeight="1" x14ac:dyDescent="0.3">
      <c r="A123" s="108"/>
      <c r="B123" s="47"/>
      <c r="C123" s="48"/>
      <c r="D123" s="48"/>
      <c r="E123" s="49" t="s">
        <v>66</v>
      </c>
      <c r="F123" s="199"/>
      <c r="G123" s="199"/>
      <c r="H123" s="200"/>
      <c r="I123" s="201"/>
      <c r="J123" s="202"/>
      <c r="K123" s="88"/>
      <c r="L123" s="193"/>
      <c r="M123" s="194"/>
      <c r="N123" s="195"/>
    </row>
    <row r="124" spans="1:14" ht="12.75" customHeight="1" x14ac:dyDescent="0.3">
      <c r="A124" s="46" t="s">
        <v>188</v>
      </c>
      <c r="B124" s="47" t="s">
        <v>189</v>
      </c>
      <c r="C124" s="48"/>
      <c r="D124" s="48"/>
      <c r="E124" s="49" t="s">
        <v>66</v>
      </c>
      <c r="F124" s="203"/>
      <c r="G124" s="204"/>
      <c r="H124" s="205"/>
      <c r="I124" s="206"/>
      <c r="J124" s="192"/>
      <c r="K124" s="61"/>
      <c r="L124" s="193"/>
      <c r="M124" s="194"/>
      <c r="N124" s="195"/>
    </row>
    <row r="125" spans="1:14" ht="12.75" customHeight="1" x14ac:dyDescent="0.3">
      <c r="A125" s="207"/>
      <c r="B125" s="161" t="s">
        <v>190</v>
      </c>
      <c r="C125" s="208"/>
      <c r="D125" s="151"/>
      <c r="E125" s="209" t="s">
        <v>66</v>
      </c>
      <c r="F125" s="210">
        <f t="shared" ref="F125:H125" si="67">F47-F122</f>
        <v>27903</v>
      </c>
      <c r="G125" s="210">
        <f t="shared" si="67"/>
        <v>27903</v>
      </c>
      <c r="H125" s="211">
        <f t="shared" si="67"/>
        <v>-354942.35999999993</v>
      </c>
      <c r="I125" s="212">
        <f t="shared" ref="I125:J125" si="68">SUM(I48-I122)</f>
        <v>80131.451600000029</v>
      </c>
      <c r="J125" s="213">
        <f t="shared" si="68"/>
        <v>43081.5484</v>
      </c>
      <c r="K125" s="214">
        <f>SUM(I125:J125)</f>
        <v>123213.00000000003</v>
      </c>
      <c r="L125" s="215">
        <f>G125-K125</f>
        <v>-95310.000000000029</v>
      </c>
      <c r="M125" s="216"/>
      <c r="N125" s="217"/>
    </row>
    <row r="126" spans="1:14" ht="12.75" customHeight="1" x14ac:dyDescent="0.3">
      <c r="A126" s="218"/>
      <c r="B126" s="39"/>
      <c r="C126" s="39"/>
      <c r="D126" s="40" t="s">
        <v>53</v>
      </c>
      <c r="E126" s="41" t="s">
        <v>54</v>
      </c>
      <c r="F126" s="168" t="s">
        <v>55</v>
      </c>
      <c r="G126" s="168" t="s">
        <v>56</v>
      </c>
      <c r="H126" s="168" t="s">
        <v>57</v>
      </c>
      <c r="I126" s="168" t="s">
        <v>58</v>
      </c>
      <c r="J126" s="168" t="s">
        <v>59</v>
      </c>
      <c r="K126" s="168" t="s">
        <v>60</v>
      </c>
      <c r="L126" s="43" t="s">
        <v>61</v>
      </c>
    </row>
    <row r="127" spans="1:14" ht="12.75" customHeight="1" x14ac:dyDescent="0.3">
      <c r="A127" s="46" t="s">
        <v>191</v>
      </c>
      <c r="B127" s="47" t="s">
        <v>192</v>
      </c>
      <c r="C127" s="48"/>
      <c r="D127" s="48"/>
      <c r="E127" s="219" t="s">
        <v>66</v>
      </c>
      <c r="F127" s="90"/>
      <c r="G127" s="90"/>
      <c r="H127" s="220"/>
      <c r="I127" s="60"/>
      <c r="J127" s="90"/>
      <c r="K127" s="53"/>
      <c r="L127" s="221"/>
    </row>
    <row r="128" spans="1:14" ht="12.75" customHeight="1" x14ac:dyDescent="0.3">
      <c r="A128" s="46"/>
      <c r="B128" s="47" t="s">
        <v>67</v>
      </c>
      <c r="C128" s="48" t="s">
        <v>193</v>
      </c>
      <c r="D128" s="48"/>
      <c r="E128" s="149" t="s">
        <v>194</v>
      </c>
      <c r="F128" s="177">
        <v>0</v>
      </c>
      <c r="G128" s="177">
        <v>0</v>
      </c>
      <c r="H128" s="178">
        <v>0</v>
      </c>
      <c r="I128" s="179">
        <v>0</v>
      </c>
      <c r="J128" s="93">
        <v>0</v>
      </c>
      <c r="K128" s="222">
        <f t="shared" ref="K128:K129" si="69">SUM(I128:J128)</f>
        <v>0</v>
      </c>
      <c r="L128" s="71">
        <f t="shared" ref="L128:L129" si="70">G128-K128</f>
        <v>0</v>
      </c>
    </row>
    <row r="129" spans="1:16" ht="12.75" customHeight="1" x14ac:dyDescent="0.3">
      <c r="A129" s="46"/>
      <c r="B129" s="47" t="s">
        <v>76</v>
      </c>
      <c r="C129" s="3" t="s">
        <v>195</v>
      </c>
      <c r="D129" s="3"/>
      <c r="E129" s="64" t="s">
        <v>196</v>
      </c>
      <c r="F129" s="66">
        <v>0</v>
      </c>
      <c r="G129" s="66">
        <v>0</v>
      </c>
      <c r="H129" s="67">
        <v>0</v>
      </c>
      <c r="I129" s="68">
        <v>0</v>
      </c>
      <c r="J129" s="66">
        <v>0</v>
      </c>
      <c r="K129" s="222">
        <f t="shared" si="69"/>
        <v>0</v>
      </c>
      <c r="L129" s="71">
        <f t="shared" si="70"/>
        <v>0</v>
      </c>
    </row>
    <row r="130" spans="1:16" ht="12.75" customHeight="1" x14ac:dyDescent="0.3">
      <c r="A130" s="46"/>
      <c r="B130" s="47" t="s">
        <v>84</v>
      </c>
      <c r="C130" s="3" t="s">
        <v>197</v>
      </c>
      <c r="D130" s="3"/>
      <c r="E130" s="97"/>
      <c r="F130" s="223"/>
      <c r="G130" s="223"/>
      <c r="H130" s="224"/>
      <c r="I130" s="225"/>
      <c r="J130" s="223"/>
      <c r="K130" s="226" t="str">
        <f>IF(K131=0,"","(must be zero)")</f>
        <v/>
      </c>
      <c r="L130" s="71"/>
    </row>
    <row r="131" spans="1:16" ht="12.75" customHeight="1" x14ac:dyDescent="0.3">
      <c r="A131" s="46"/>
      <c r="B131" s="47"/>
      <c r="C131" s="3" t="s">
        <v>198</v>
      </c>
      <c r="D131" s="3"/>
      <c r="E131" s="49" t="s">
        <v>199</v>
      </c>
      <c r="F131" s="84">
        <v>0</v>
      </c>
      <c r="G131" s="84">
        <v>0</v>
      </c>
      <c r="H131" s="85">
        <v>0</v>
      </c>
      <c r="I131" s="227">
        <v>0</v>
      </c>
      <c r="J131" s="228">
        <v>0</v>
      </c>
      <c r="K131" s="222">
        <f>SUM(I131:J131)</f>
        <v>0</v>
      </c>
      <c r="L131" s="229">
        <f>G131-K131</f>
        <v>0</v>
      </c>
    </row>
    <row r="132" spans="1:16" ht="12.75" customHeight="1" x14ac:dyDescent="0.3">
      <c r="A132" s="46"/>
      <c r="B132" s="47" t="s">
        <v>66</v>
      </c>
      <c r="C132" s="148"/>
      <c r="D132" s="116" t="s">
        <v>66</v>
      </c>
      <c r="E132" s="102" t="s">
        <v>66</v>
      </c>
      <c r="F132" s="358">
        <f t="shared" ref="F132:H132" si="71">SUM(F128+F129+F131)</f>
        <v>0</v>
      </c>
      <c r="G132" s="358">
        <f t="shared" si="71"/>
        <v>0</v>
      </c>
      <c r="H132" s="358">
        <f t="shared" si="71"/>
        <v>0</v>
      </c>
      <c r="I132" s="122"/>
      <c r="J132" s="123"/>
      <c r="K132" s="230"/>
      <c r="L132" s="231"/>
    </row>
    <row r="133" spans="1:16" ht="12.75" customHeight="1" x14ac:dyDescent="0.3">
      <c r="A133" s="108"/>
      <c r="B133" s="47" t="s">
        <v>95</v>
      </c>
      <c r="C133" s="148" t="s">
        <v>200</v>
      </c>
      <c r="D133" s="232"/>
      <c r="E133" s="233" t="s">
        <v>66</v>
      </c>
      <c r="F133" s="351"/>
      <c r="G133" s="351"/>
      <c r="H133" s="351"/>
      <c r="I133" s="132">
        <f t="shared" ref="I133:J133" si="72">SUM(+I128-I129+I131)</f>
        <v>0</v>
      </c>
      <c r="J133" s="133">
        <f t="shared" si="72"/>
        <v>0</v>
      </c>
      <c r="K133" s="234">
        <f>SUM(I133:J133)</f>
        <v>0</v>
      </c>
      <c r="L133" s="235">
        <f>G133-K133</f>
        <v>0</v>
      </c>
    </row>
    <row r="134" spans="1:16" ht="12.75" customHeight="1" x14ac:dyDescent="0.3">
      <c r="A134" s="108"/>
      <c r="B134" s="48"/>
      <c r="C134" s="48"/>
      <c r="D134" s="48"/>
      <c r="E134" s="49" t="s">
        <v>66</v>
      </c>
      <c r="F134" s="359">
        <f t="shared" ref="F134:H134" si="73">SUM(F125+F133)</f>
        <v>27903</v>
      </c>
      <c r="G134" s="359">
        <f t="shared" si="73"/>
        <v>27903</v>
      </c>
      <c r="H134" s="359">
        <f t="shared" si="73"/>
        <v>-354942.35999999993</v>
      </c>
      <c r="I134" s="236"/>
      <c r="J134" s="202"/>
      <c r="K134" s="88"/>
      <c r="L134" s="237"/>
    </row>
    <row r="135" spans="1:16" ht="12.75" customHeight="1" x14ac:dyDescent="0.3">
      <c r="A135" s="46" t="s">
        <v>201</v>
      </c>
      <c r="B135" s="47" t="s">
        <v>202</v>
      </c>
      <c r="C135" s="48"/>
      <c r="D135" s="48"/>
      <c r="E135" s="49" t="s">
        <v>66</v>
      </c>
      <c r="F135" s="360"/>
      <c r="G135" s="360"/>
      <c r="H135" s="360"/>
      <c r="I135" s="238">
        <f t="shared" ref="I135:L135" si="74">SUM(I125,I133)</f>
        <v>80131.451600000029</v>
      </c>
      <c r="J135" s="239">
        <f t="shared" si="74"/>
        <v>43081.5484</v>
      </c>
      <c r="K135" s="240">
        <f t="shared" si="74"/>
        <v>123213.00000000003</v>
      </c>
      <c r="L135" s="241">
        <f t="shared" si="74"/>
        <v>-95310.000000000029</v>
      </c>
    </row>
    <row r="136" spans="1:16" ht="12.75" customHeight="1" x14ac:dyDescent="0.3">
      <c r="A136" s="108"/>
      <c r="B136" s="48" t="s">
        <v>66</v>
      </c>
      <c r="C136" s="48"/>
      <c r="D136" s="138"/>
      <c r="E136" s="75" t="s">
        <v>66</v>
      </c>
      <c r="F136" s="242"/>
      <c r="G136" s="242"/>
      <c r="H136" s="243"/>
      <c r="I136" s="139"/>
      <c r="J136" s="87"/>
      <c r="K136" s="88"/>
      <c r="L136" s="237"/>
    </row>
    <row r="137" spans="1:16" ht="12.75" customHeight="1" x14ac:dyDescent="0.3">
      <c r="A137" s="46" t="s">
        <v>203</v>
      </c>
      <c r="B137" s="47" t="s">
        <v>204</v>
      </c>
      <c r="C137" s="48"/>
      <c r="D137" s="48"/>
      <c r="E137" s="49" t="s">
        <v>66</v>
      </c>
      <c r="F137" s="175"/>
      <c r="G137" s="175"/>
      <c r="H137" s="176"/>
      <c r="I137" s="60"/>
      <c r="J137" s="90"/>
      <c r="K137" s="61"/>
      <c r="L137" s="244"/>
    </row>
    <row r="138" spans="1:16" ht="12.75" customHeight="1" x14ac:dyDescent="0.3">
      <c r="A138" s="46"/>
      <c r="B138" s="47" t="s">
        <v>67</v>
      </c>
      <c r="C138" s="48" t="s">
        <v>205</v>
      </c>
      <c r="D138" s="48"/>
      <c r="E138" s="49"/>
      <c r="F138" s="175"/>
      <c r="G138" s="175"/>
      <c r="H138" s="245"/>
      <c r="I138" s="60"/>
      <c r="J138" s="90"/>
      <c r="K138" s="61"/>
      <c r="L138" s="244"/>
    </row>
    <row r="139" spans="1:16" ht="12.75" customHeight="1" x14ac:dyDescent="0.3">
      <c r="A139" s="108"/>
      <c r="B139" s="47"/>
      <c r="C139" s="48" t="s">
        <v>206</v>
      </c>
      <c r="D139" s="48" t="s">
        <v>207</v>
      </c>
      <c r="E139" s="149">
        <v>9791</v>
      </c>
      <c r="F139" s="177">
        <v>0</v>
      </c>
      <c r="G139" s="177">
        <v>0</v>
      </c>
      <c r="H139" s="246"/>
      <c r="I139" s="177">
        <v>0</v>
      </c>
      <c r="J139" s="93"/>
      <c r="K139" s="73">
        <f t="shared" ref="K139:K142" si="75">SUM(I139:J139)</f>
        <v>0</v>
      </c>
      <c r="L139" s="244">
        <f t="shared" ref="L139:L140" si="76">K139-G139</f>
        <v>0</v>
      </c>
      <c r="P139" s="6"/>
    </row>
    <row r="140" spans="1:16" ht="12.75" customHeight="1" x14ac:dyDescent="0.3">
      <c r="A140" s="108" t="s">
        <v>66</v>
      </c>
      <c r="B140" s="48"/>
      <c r="C140" s="48" t="s">
        <v>208</v>
      </c>
      <c r="D140" s="120" t="s">
        <v>209</v>
      </c>
      <c r="E140" s="247" t="s">
        <v>210</v>
      </c>
      <c r="F140" s="248"/>
      <c r="G140" s="248"/>
      <c r="H140" s="246"/>
      <c r="I140" s="249"/>
      <c r="J140" s="84"/>
      <c r="K140" s="61">
        <f t="shared" si="75"/>
        <v>0</v>
      </c>
      <c r="L140" s="250">
        <f t="shared" si="76"/>
        <v>0</v>
      </c>
    </row>
    <row r="141" spans="1:16" ht="12.75" customHeight="1" x14ac:dyDescent="0.3">
      <c r="A141" s="146"/>
      <c r="B141" s="3"/>
      <c r="C141" s="3" t="s">
        <v>211</v>
      </c>
      <c r="D141" s="3" t="s">
        <v>212</v>
      </c>
      <c r="E141" s="97" t="s">
        <v>66</v>
      </c>
      <c r="F141" s="84">
        <f t="shared" ref="F141:G141" si="77">SUM(F139+F140)</f>
        <v>0</v>
      </c>
      <c r="G141" s="84">
        <f t="shared" si="77"/>
        <v>0</v>
      </c>
      <c r="H141" s="246"/>
      <c r="I141" s="251">
        <f t="shared" ref="I141:J141" si="78">SUM(I139,I140)</f>
        <v>0</v>
      </c>
      <c r="J141" s="252">
        <f t="shared" si="78"/>
        <v>0</v>
      </c>
      <c r="K141" s="253">
        <f t="shared" si="75"/>
        <v>0</v>
      </c>
      <c r="L141" s="254"/>
    </row>
    <row r="142" spans="1:16" ht="12.75" customHeight="1" x14ac:dyDescent="0.3">
      <c r="A142" s="146"/>
      <c r="B142" s="147" t="s">
        <v>76</v>
      </c>
      <c r="C142" s="148" t="s">
        <v>213</v>
      </c>
      <c r="D142" s="148"/>
      <c r="E142" s="196" t="s">
        <v>66</v>
      </c>
      <c r="F142" s="255">
        <f t="shared" ref="F142:G142" si="79">SUM(F134+F141)</f>
        <v>27903</v>
      </c>
      <c r="G142" s="255">
        <f t="shared" si="79"/>
        <v>27903</v>
      </c>
      <c r="H142" s="256"/>
      <c r="I142" s="257">
        <f t="shared" ref="I142:J142" si="80">SUM(I135,I141)</f>
        <v>80131.451600000029</v>
      </c>
      <c r="J142" s="255">
        <f t="shared" si="80"/>
        <v>43081.5484</v>
      </c>
      <c r="K142" s="258">
        <f t="shared" si="75"/>
        <v>123213.00000000003</v>
      </c>
      <c r="L142" s="81"/>
    </row>
    <row r="143" spans="1:16" ht="12.75" customHeight="1" x14ac:dyDescent="0.3">
      <c r="A143" s="146"/>
      <c r="B143" s="3"/>
      <c r="C143" s="3" t="s">
        <v>214</v>
      </c>
      <c r="D143" s="3"/>
      <c r="E143" s="49" t="s">
        <v>66</v>
      </c>
      <c r="F143" s="84"/>
      <c r="G143" s="84"/>
      <c r="H143" s="246"/>
      <c r="I143" s="236"/>
      <c r="J143" s="202"/>
      <c r="K143" s="61"/>
      <c r="L143" s="221"/>
    </row>
    <row r="144" spans="1:16" ht="12.75" customHeight="1" x14ac:dyDescent="0.3">
      <c r="A144" s="146"/>
      <c r="B144" s="3"/>
      <c r="C144" s="3"/>
      <c r="D144" s="3" t="s">
        <v>215</v>
      </c>
      <c r="E144" s="149">
        <v>9711</v>
      </c>
      <c r="F144" s="177">
        <v>0</v>
      </c>
      <c r="G144" s="177">
        <v>0</v>
      </c>
      <c r="H144" s="246"/>
      <c r="I144" s="259">
        <v>0</v>
      </c>
      <c r="J144" s="260">
        <v>0</v>
      </c>
      <c r="K144" s="73">
        <f t="shared" ref="K144:K147" si="81">SUM(I144:J144)</f>
        <v>0</v>
      </c>
      <c r="L144" s="221"/>
    </row>
    <row r="145" spans="1:14" ht="12.75" customHeight="1" x14ac:dyDescent="0.3">
      <c r="A145" s="146"/>
      <c r="B145" s="3"/>
      <c r="C145" s="3"/>
      <c r="D145" s="3" t="s">
        <v>216</v>
      </c>
      <c r="E145" s="64">
        <v>9712</v>
      </c>
      <c r="F145" s="66">
        <v>0</v>
      </c>
      <c r="G145" s="66">
        <v>0</v>
      </c>
      <c r="H145" s="246"/>
      <c r="I145" s="261">
        <v>0</v>
      </c>
      <c r="J145" s="262">
        <v>0</v>
      </c>
      <c r="K145" s="73">
        <f t="shared" si="81"/>
        <v>0</v>
      </c>
      <c r="L145" s="221"/>
    </row>
    <row r="146" spans="1:14" ht="12.75" customHeight="1" x14ac:dyDescent="0.3">
      <c r="A146" s="146"/>
      <c r="B146" s="3"/>
      <c r="C146" s="3"/>
      <c r="D146" s="3" t="s">
        <v>217</v>
      </c>
      <c r="E146" s="64">
        <v>9713</v>
      </c>
      <c r="F146" s="66">
        <v>0</v>
      </c>
      <c r="G146" s="66">
        <v>0</v>
      </c>
      <c r="H146" s="246"/>
      <c r="I146" s="261">
        <v>0</v>
      </c>
      <c r="J146" s="262">
        <v>0</v>
      </c>
      <c r="K146" s="73">
        <f t="shared" si="81"/>
        <v>0</v>
      </c>
      <c r="L146" s="221"/>
    </row>
    <row r="147" spans="1:14" ht="12.75" customHeight="1" x14ac:dyDescent="0.3">
      <c r="A147" s="146"/>
      <c r="B147" s="3"/>
      <c r="C147" s="3"/>
      <c r="D147" s="3" t="s">
        <v>218</v>
      </c>
      <c r="E147" s="64">
        <v>9719</v>
      </c>
      <c r="F147" s="66">
        <v>0</v>
      </c>
      <c r="G147" s="66">
        <v>0</v>
      </c>
      <c r="H147" s="246"/>
      <c r="I147" s="261">
        <v>0</v>
      </c>
      <c r="J147" s="262">
        <v>0</v>
      </c>
      <c r="K147" s="73">
        <f t="shared" si="81"/>
        <v>0</v>
      </c>
      <c r="L147" s="221"/>
    </row>
    <row r="148" spans="1:14" ht="12.75" customHeight="1" x14ac:dyDescent="0.3">
      <c r="A148" s="146"/>
      <c r="B148" s="3"/>
      <c r="C148" s="3"/>
      <c r="D148" s="3" t="s">
        <v>219</v>
      </c>
      <c r="E148" s="64">
        <v>9740</v>
      </c>
      <c r="F148" s="66">
        <v>0</v>
      </c>
      <c r="G148" s="66">
        <v>0</v>
      </c>
      <c r="H148" s="246"/>
      <c r="I148" s="111"/>
      <c r="J148" s="262">
        <v>0</v>
      </c>
      <c r="K148" s="73">
        <f>SUM(J148)</f>
        <v>0</v>
      </c>
      <c r="L148" s="221"/>
    </row>
    <row r="149" spans="1:14" ht="12.75" customHeight="1" x14ac:dyDescent="0.3">
      <c r="A149" s="146"/>
      <c r="B149" s="3"/>
      <c r="C149" s="3"/>
      <c r="D149" s="3" t="s">
        <v>220</v>
      </c>
      <c r="E149" s="64">
        <v>9770</v>
      </c>
      <c r="F149" s="66">
        <v>0</v>
      </c>
      <c r="G149" s="66">
        <v>0</v>
      </c>
      <c r="H149" s="246"/>
      <c r="I149" s="261">
        <f>1160787*0.05</f>
        <v>58039.350000000006</v>
      </c>
      <c r="J149" s="263"/>
      <c r="K149" s="73">
        <v>0</v>
      </c>
      <c r="L149" s="221"/>
    </row>
    <row r="150" spans="1:14" ht="12.75" customHeight="1" x14ac:dyDescent="0.3">
      <c r="A150" s="146"/>
      <c r="B150" s="3"/>
      <c r="C150" s="3"/>
      <c r="D150" s="3" t="s">
        <v>221</v>
      </c>
      <c r="E150" s="94" t="s">
        <v>222</v>
      </c>
      <c r="F150" s="101">
        <v>0</v>
      </c>
      <c r="G150" s="101">
        <v>0</v>
      </c>
      <c r="H150" s="246"/>
      <c r="I150" s="264">
        <v>0</v>
      </c>
      <c r="J150" s="265">
        <v>0</v>
      </c>
      <c r="K150" s="61">
        <f>SUM(I150:J150)</f>
        <v>0</v>
      </c>
      <c r="L150" s="266"/>
    </row>
    <row r="151" spans="1:14" ht="12.75" customHeight="1" x14ac:dyDescent="0.3">
      <c r="A151" s="146"/>
      <c r="B151" s="3"/>
      <c r="C151" s="3"/>
      <c r="D151" s="3" t="s">
        <v>223</v>
      </c>
      <c r="E151" s="267">
        <v>9796</v>
      </c>
      <c r="F151" s="84">
        <v>0</v>
      </c>
      <c r="G151" s="248">
        <v>0</v>
      </c>
      <c r="H151" s="246"/>
      <c r="I151" s="191">
        <v>0</v>
      </c>
      <c r="J151" s="192">
        <v>0</v>
      </c>
      <c r="K151" s="61">
        <v>0</v>
      </c>
      <c r="L151" s="266"/>
    </row>
    <row r="152" spans="1:14" ht="12.75" customHeight="1" x14ac:dyDescent="0.3">
      <c r="A152" s="268"/>
      <c r="B152" s="208"/>
      <c r="C152" s="208"/>
      <c r="D152" s="269" t="s">
        <v>224</v>
      </c>
      <c r="E152" s="153">
        <v>9790</v>
      </c>
      <c r="F152" s="270">
        <f t="shared" ref="F152:G152" si="82">F142-SUM(F144:F151)</f>
        <v>27903</v>
      </c>
      <c r="G152" s="271">
        <f t="shared" si="82"/>
        <v>27903</v>
      </c>
      <c r="H152" s="272"/>
      <c r="I152" s="157">
        <f t="shared" ref="I152:J152" si="83">I142-SUM(I144:I151)</f>
        <v>22092.101600000024</v>
      </c>
      <c r="J152" s="158">
        <f t="shared" si="83"/>
        <v>43081.5484</v>
      </c>
      <c r="K152" s="159">
        <f>SUM(I152:J152)</f>
        <v>65173.650000000023</v>
      </c>
      <c r="L152" s="273">
        <f>L142</f>
        <v>0</v>
      </c>
    </row>
    <row r="153" spans="1:14" ht="12.75" customHeight="1" x14ac:dyDescent="0.3">
      <c r="A153" s="3"/>
      <c r="B153" s="3"/>
      <c r="C153" s="3"/>
      <c r="D153" s="3"/>
      <c r="E153" s="3"/>
      <c r="F153" s="3"/>
      <c r="G153" s="3"/>
      <c r="H153" s="3"/>
      <c r="I153" s="274"/>
      <c r="J153" s="274"/>
      <c r="K153" s="274"/>
      <c r="L153" s="274"/>
    </row>
    <row r="154" spans="1:14" ht="12.75" customHeight="1" x14ac:dyDescent="0.3">
      <c r="A154" s="3"/>
      <c r="B154" s="3"/>
      <c r="C154" s="3"/>
      <c r="D154" s="3"/>
      <c r="E154" s="3"/>
      <c r="F154" s="3"/>
      <c r="G154" s="3"/>
      <c r="H154" s="3"/>
      <c r="I154" s="274"/>
      <c r="J154" s="274"/>
      <c r="K154" s="274"/>
      <c r="L154" s="274"/>
    </row>
    <row r="155" spans="1:14" ht="12.75" customHeight="1" x14ac:dyDescent="0.25">
      <c r="I155" s="275"/>
      <c r="J155" s="275"/>
      <c r="K155" s="275"/>
      <c r="L155" s="275"/>
    </row>
    <row r="156" spans="1:14" ht="12.75" customHeight="1" x14ac:dyDescent="0.25">
      <c r="I156" s="275"/>
      <c r="J156" s="275"/>
      <c r="K156" s="275"/>
      <c r="L156" s="275"/>
    </row>
    <row r="157" spans="1:14" ht="12.75" customHeight="1" x14ac:dyDescent="0.25">
      <c r="I157" s="275"/>
      <c r="J157" s="275"/>
      <c r="K157" s="275"/>
      <c r="L157" s="275"/>
    </row>
    <row r="158" spans="1:14" ht="12.75" customHeight="1" x14ac:dyDescent="0.25">
      <c r="I158" s="275"/>
      <c r="J158" s="275"/>
      <c r="K158" s="275"/>
      <c r="L158" s="275"/>
    </row>
    <row r="159" spans="1:14" ht="12.75" customHeight="1" x14ac:dyDescent="0.25">
      <c r="I159" s="275"/>
      <c r="J159" s="275"/>
      <c r="K159" s="275"/>
      <c r="L159" s="275"/>
    </row>
    <row r="160" spans="1:14" ht="12.75" customHeight="1" x14ac:dyDescent="0.25">
      <c r="N160" s="276"/>
    </row>
    <row r="161" spans="14:14" ht="12.75" customHeight="1" x14ac:dyDescent="0.25">
      <c r="N161" s="276"/>
    </row>
    <row r="162" spans="14:14" ht="12.75" customHeight="1" x14ac:dyDescent="0.25">
      <c r="N162" s="276"/>
    </row>
    <row r="163" spans="14:14" ht="12.75" customHeight="1" x14ac:dyDescent="0.25">
      <c r="N163" s="276"/>
    </row>
    <row r="164" spans="14:14" ht="12.75" customHeight="1" x14ac:dyDescent="0.25">
      <c r="N164" s="276"/>
    </row>
    <row r="165" spans="14:14" ht="12.75" customHeight="1" x14ac:dyDescent="0.25">
      <c r="N165" s="276"/>
    </row>
    <row r="166" spans="14:14" ht="12.75" customHeight="1" x14ac:dyDescent="0.25">
      <c r="N166" s="276"/>
    </row>
    <row r="167" spans="14:14" ht="12.75" customHeight="1" x14ac:dyDescent="0.25">
      <c r="N167" s="276"/>
    </row>
    <row r="168" spans="14:14" ht="12.75" customHeight="1" x14ac:dyDescent="0.25">
      <c r="N168" s="276"/>
    </row>
    <row r="169" spans="14:14" ht="12.75" customHeight="1" x14ac:dyDescent="0.25">
      <c r="N169" s="276"/>
    </row>
    <row r="170" spans="14:14" ht="12.75" customHeight="1" x14ac:dyDescent="0.25">
      <c r="N170" s="276"/>
    </row>
    <row r="171" spans="14:14" ht="12.75" customHeight="1" x14ac:dyDescent="0.25">
      <c r="N171" s="276"/>
    </row>
    <row r="172" spans="14:14" ht="12.75" customHeight="1" x14ac:dyDescent="0.25">
      <c r="N172" s="276"/>
    </row>
    <row r="173" spans="14:14" ht="12.75" customHeight="1" x14ac:dyDescent="0.25">
      <c r="N173" s="276"/>
    </row>
    <row r="174" spans="14:14" ht="12.75" customHeight="1" x14ac:dyDescent="0.25">
      <c r="N174" s="276"/>
    </row>
    <row r="175" spans="14:14" ht="12.75" customHeight="1" x14ac:dyDescent="0.25">
      <c r="N175" s="276"/>
    </row>
    <row r="176" spans="14:14" ht="12.75" customHeight="1" x14ac:dyDescent="0.25">
      <c r="N176" s="276"/>
    </row>
    <row r="177" spans="14:14" ht="12.75" customHeight="1" x14ac:dyDescent="0.25">
      <c r="N177" s="276"/>
    </row>
    <row r="178" spans="14:14" ht="12.75" customHeight="1" x14ac:dyDescent="0.25">
      <c r="N178" s="276"/>
    </row>
    <row r="179" spans="14:14" ht="12.75" customHeight="1" x14ac:dyDescent="0.25">
      <c r="N179" s="276"/>
    </row>
    <row r="180" spans="14:14" ht="12.75" customHeight="1" x14ac:dyDescent="0.25">
      <c r="N180" s="276"/>
    </row>
    <row r="181" spans="14:14" ht="12.75" customHeight="1" x14ac:dyDescent="0.25">
      <c r="N181" s="276"/>
    </row>
    <row r="182" spans="14:14" ht="12.75" customHeight="1" x14ac:dyDescent="0.25">
      <c r="N182" s="276"/>
    </row>
    <row r="183" spans="14:14" ht="12.75" customHeight="1" x14ac:dyDescent="0.25">
      <c r="N183" s="276"/>
    </row>
    <row r="184" spans="14:14" ht="12.75" customHeight="1" x14ac:dyDescent="0.25">
      <c r="N184" s="276"/>
    </row>
    <row r="185" spans="14:14" ht="12.75" customHeight="1" x14ac:dyDescent="0.25">
      <c r="N185" s="276"/>
    </row>
    <row r="186" spans="14:14" ht="12.75" customHeight="1" x14ac:dyDescent="0.25">
      <c r="N186" s="276"/>
    </row>
    <row r="187" spans="14:14" ht="12.75" customHeight="1" x14ac:dyDescent="0.25">
      <c r="N187" s="276"/>
    </row>
    <row r="188" spans="14:14" ht="12.75" customHeight="1" x14ac:dyDescent="0.25">
      <c r="N188" s="276"/>
    </row>
    <row r="189" spans="14:14" ht="12.75" customHeight="1" x14ac:dyDescent="0.25">
      <c r="N189" s="276"/>
    </row>
    <row r="190" spans="14:14" ht="12.75" customHeight="1" x14ac:dyDescent="0.25">
      <c r="N190" s="276"/>
    </row>
    <row r="191" spans="14:14" ht="12.75" customHeight="1" x14ac:dyDescent="0.25">
      <c r="N191" s="276"/>
    </row>
    <row r="192" spans="14:14" ht="12.75" customHeight="1" x14ac:dyDescent="0.25">
      <c r="N192" s="276"/>
    </row>
    <row r="193" spans="14:14" ht="12.75" customHeight="1" x14ac:dyDescent="0.25">
      <c r="N193" s="276"/>
    </row>
    <row r="194" spans="14:14" ht="12.75" customHeight="1" x14ac:dyDescent="0.25">
      <c r="N194" s="276"/>
    </row>
    <row r="195" spans="14:14" ht="12.75" customHeight="1" x14ac:dyDescent="0.25">
      <c r="N195" s="276"/>
    </row>
    <row r="196" spans="14:14" ht="12.75" customHeight="1" x14ac:dyDescent="0.25">
      <c r="N196" s="276"/>
    </row>
    <row r="197" spans="14:14" ht="12.75" customHeight="1" x14ac:dyDescent="0.25">
      <c r="N197" s="276"/>
    </row>
    <row r="198" spans="14:14" ht="12.75" customHeight="1" x14ac:dyDescent="0.25">
      <c r="N198" s="276"/>
    </row>
    <row r="199" spans="14:14" ht="12.75" customHeight="1" x14ac:dyDescent="0.25">
      <c r="N199" s="276"/>
    </row>
    <row r="200" spans="14:14" ht="12.75" customHeight="1" x14ac:dyDescent="0.25">
      <c r="N200" s="276"/>
    </row>
    <row r="201" spans="14:14" ht="12.75" customHeight="1" x14ac:dyDescent="0.25">
      <c r="N201" s="276"/>
    </row>
    <row r="202" spans="14:14" ht="12.75" customHeight="1" x14ac:dyDescent="0.25">
      <c r="N202" s="276"/>
    </row>
    <row r="203" spans="14:14" ht="12.75" customHeight="1" x14ac:dyDescent="0.25">
      <c r="N203" s="276"/>
    </row>
    <row r="204" spans="14:14" ht="12.75" customHeight="1" x14ac:dyDescent="0.25">
      <c r="N204" s="276"/>
    </row>
    <row r="205" spans="14:14" ht="12.75" customHeight="1" x14ac:dyDescent="0.25">
      <c r="N205" s="276"/>
    </row>
    <row r="206" spans="14:14" ht="12.75" customHeight="1" x14ac:dyDescent="0.25">
      <c r="N206" s="276"/>
    </row>
    <row r="207" spans="14:14" ht="12.75" customHeight="1" x14ac:dyDescent="0.25">
      <c r="N207" s="276"/>
    </row>
    <row r="208" spans="14:14" ht="12.75" customHeight="1" x14ac:dyDescent="0.25">
      <c r="N208" s="276"/>
    </row>
    <row r="209" spans="14:14" ht="12.75" customHeight="1" x14ac:dyDescent="0.25">
      <c r="N209" s="276"/>
    </row>
    <row r="210" spans="14:14" ht="12.75" customHeight="1" x14ac:dyDescent="0.25">
      <c r="N210" s="276"/>
    </row>
    <row r="211" spans="14:14" ht="12.75" customHeight="1" x14ac:dyDescent="0.25">
      <c r="N211" s="276"/>
    </row>
    <row r="212" spans="14:14" ht="12.75" customHeight="1" x14ac:dyDescent="0.25">
      <c r="N212" s="276"/>
    </row>
    <row r="213" spans="14:14" ht="12.75" customHeight="1" x14ac:dyDescent="0.25">
      <c r="N213" s="276"/>
    </row>
    <row r="214" spans="14:14" ht="12.75" customHeight="1" x14ac:dyDescent="0.25">
      <c r="N214" s="276"/>
    </row>
    <row r="215" spans="14:14" ht="12.75" customHeight="1" x14ac:dyDescent="0.25">
      <c r="N215" s="276"/>
    </row>
    <row r="216" spans="14:14" ht="12.75" customHeight="1" x14ac:dyDescent="0.25">
      <c r="N216" s="276"/>
    </row>
    <row r="217" spans="14:14" ht="12.75" customHeight="1" x14ac:dyDescent="0.25">
      <c r="N217" s="276"/>
    </row>
    <row r="218" spans="14:14" ht="12.75" customHeight="1" x14ac:dyDescent="0.25">
      <c r="N218" s="276"/>
    </row>
    <row r="219" spans="14:14" ht="12.75" customHeight="1" x14ac:dyDescent="0.25">
      <c r="N219" s="276"/>
    </row>
    <row r="220" spans="14:14" ht="12.75" customHeight="1" x14ac:dyDescent="0.25">
      <c r="N220" s="276"/>
    </row>
    <row r="221" spans="14:14" ht="12.75" customHeight="1" x14ac:dyDescent="0.25">
      <c r="N221" s="276"/>
    </row>
    <row r="222" spans="14:14" ht="12.75" customHeight="1" x14ac:dyDescent="0.25">
      <c r="N222" s="276"/>
    </row>
    <row r="223" spans="14:14" ht="12.75" customHeight="1" x14ac:dyDescent="0.25">
      <c r="N223" s="276"/>
    </row>
    <row r="224" spans="14:14" ht="12.75" customHeight="1" x14ac:dyDescent="0.25">
      <c r="N224" s="276"/>
    </row>
    <row r="225" spans="14:14" ht="12.75" customHeight="1" x14ac:dyDescent="0.25">
      <c r="N225" s="276"/>
    </row>
    <row r="226" spans="14:14" ht="12.75" customHeight="1" x14ac:dyDescent="0.25">
      <c r="N226" s="276"/>
    </row>
    <row r="227" spans="14:14" ht="12.75" customHeight="1" x14ac:dyDescent="0.25">
      <c r="N227" s="276"/>
    </row>
    <row r="228" spans="14:14" ht="12.75" customHeight="1" x14ac:dyDescent="0.25">
      <c r="N228" s="276"/>
    </row>
    <row r="229" spans="14:14" ht="12.75" customHeight="1" x14ac:dyDescent="0.25">
      <c r="N229" s="276"/>
    </row>
    <row r="230" spans="14:14" ht="12.75" customHeight="1" x14ac:dyDescent="0.25">
      <c r="N230" s="276"/>
    </row>
    <row r="231" spans="14:14" ht="12.75" customHeight="1" x14ac:dyDescent="0.25">
      <c r="N231" s="276"/>
    </row>
    <row r="232" spans="14:14" ht="12.75" customHeight="1" x14ac:dyDescent="0.25">
      <c r="N232" s="276"/>
    </row>
    <row r="233" spans="14:14" ht="12.75" customHeight="1" x14ac:dyDescent="0.25">
      <c r="N233" s="276"/>
    </row>
    <row r="234" spans="14:14" ht="12.75" customHeight="1" x14ac:dyDescent="0.25">
      <c r="N234" s="276"/>
    </row>
    <row r="235" spans="14:14" ht="12.75" customHeight="1" x14ac:dyDescent="0.25">
      <c r="N235" s="276"/>
    </row>
    <row r="236" spans="14:14" ht="12.75" customHeight="1" x14ac:dyDescent="0.25">
      <c r="N236" s="276"/>
    </row>
    <row r="237" spans="14:14" ht="12.75" customHeight="1" x14ac:dyDescent="0.25">
      <c r="N237" s="276"/>
    </row>
    <row r="238" spans="14:14" ht="12.75" customHeight="1" x14ac:dyDescent="0.25">
      <c r="N238" s="276"/>
    </row>
    <row r="239" spans="14:14" ht="12.75" customHeight="1" x14ac:dyDescent="0.25">
      <c r="N239" s="276"/>
    </row>
    <row r="240" spans="14:14" ht="12.75" customHeight="1" x14ac:dyDescent="0.25">
      <c r="N240" s="276"/>
    </row>
    <row r="241" spans="14:14" ht="12.75" customHeight="1" x14ac:dyDescent="0.25">
      <c r="N241" s="276"/>
    </row>
    <row r="242" spans="14:14" ht="12.75" customHeight="1" x14ac:dyDescent="0.25">
      <c r="N242" s="276"/>
    </row>
    <row r="243" spans="14:14" ht="12.75" customHeight="1" x14ac:dyDescent="0.25">
      <c r="N243" s="276"/>
    </row>
    <row r="244" spans="14:14" ht="12.75" customHeight="1" x14ac:dyDescent="0.25">
      <c r="N244" s="276"/>
    </row>
    <row r="245" spans="14:14" ht="12.75" customHeight="1" x14ac:dyDescent="0.25">
      <c r="N245" s="276"/>
    </row>
    <row r="246" spans="14:14" ht="12.75" customHeight="1" x14ac:dyDescent="0.25">
      <c r="N246" s="276"/>
    </row>
    <row r="247" spans="14:14" ht="12.75" customHeight="1" x14ac:dyDescent="0.25">
      <c r="N247" s="276"/>
    </row>
    <row r="248" spans="14:14" ht="12.75" customHeight="1" x14ac:dyDescent="0.25">
      <c r="N248" s="276"/>
    </row>
    <row r="249" spans="14:14" ht="12.75" customHeight="1" x14ac:dyDescent="0.25">
      <c r="N249" s="276"/>
    </row>
    <row r="250" spans="14:14" ht="12.75" customHeight="1" x14ac:dyDescent="0.25">
      <c r="N250" s="276"/>
    </row>
    <row r="251" spans="14:14" ht="12.75" customHeight="1" x14ac:dyDescent="0.25">
      <c r="N251" s="276"/>
    </row>
    <row r="252" spans="14:14" ht="12.75" customHeight="1" x14ac:dyDescent="0.25">
      <c r="N252" s="276"/>
    </row>
    <row r="253" spans="14:14" ht="12.75" customHeight="1" x14ac:dyDescent="0.25">
      <c r="N253" s="276"/>
    </row>
    <row r="254" spans="14:14" ht="12.75" customHeight="1" x14ac:dyDescent="0.25">
      <c r="N254" s="276"/>
    </row>
    <row r="255" spans="14:14" ht="12.75" customHeight="1" x14ac:dyDescent="0.25">
      <c r="N255" s="276"/>
    </row>
    <row r="256" spans="14:14" ht="12.75" customHeight="1" x14ac:dyDescent="0.25">
      <c r="N256" s="276"/>
    </row>
    <row r="257" spans="14:14" ht="12.75" customHeight="1" x14ac:dyDescent="0.25">
      <c r="N257" s="276"/>
    </row>
    <row r="258" spans="14:14" ht="12.75" customHeight="1" x14ac:dyDescent="0.25">
      <c r="N258" s="276"/>
    </row>
    <row r="259" spans="14:14" ht="12.75" customHeight="1" x14ac:dyDescent="0.25">
      <c r="N259" s="276"/>
    </row>
    <row r="260" spans="14:14" ht="12.75" customHeight="1" x14ac:dyDescent="0.25">
      <c r="N260" s="276"/>
    </row>
    <row r="261" spans="14:14" ht="12.75" customHeight="1" x14ac:dyDescent="0.25">
      <c r="N261" s="276"/>
    </row>
    <row r="262" spans="14:14" ht="12.75" customHeight="1" x14ac:dyDescent="0.25">
      <c r="N262" s="276"/>
    </row>
    <row r="263" spans="14:14" ht="12.75" customHeight="1" x14ac:dyDescent="0.25">
      <c r="N263" s="276"/>
    </row>
    <row r="264" spans="14:14" ht="12.75" customHeight="1" x14ac:dyDescent="0.25">
      <c r="N264" s="276"/>
    </row>
    <row r="265" spans="14:14" ht="12.75" customHeight="1" x14ac:dyDescent="0.25">
      <c r="N265" s="276"/>
    </row>
    <row r="266" spans="14:14" ht="12.75" customHeight="1" x14ac:dyDescent="0.25">
      <c r="N266" s="276"/>
    </row>
    <row r="267" spans="14:14" ht="12.75" customHeight="1" x14ac:dyDescent="0.25">
      <c r="N267" s="276"/>
    </row>
    <row r="268" spans="14:14" ht="12.75" customHeight="1" x14ac:dyDescent="0.25">
      <c r="N268" s="276"/>
    </row>
    <row r="269" spans="14:14" ht="12.75" customHeight="1" x14ac:dyDescent="0.25">
      <c r="N269" s="276"/>
    </row>
    <row r="270" spans="14:14" ht="12.75" customHeight="1" x14ac:dyDescent="0.25">
      <c r="N270" s="276"/>
    </row>
    <row r="271" spans="14:14" ht="12.75" customHeight="1" x14ac:dyDescent="0.25">
      <c r="N271" s="276"/>
    </row>
    <row r="272" spans="14:14" ht="12.75" customHeight="1" x14ac:dyDescent="0.25">
      <c r="N272" s="276"/>
    </row>
    <row r="273" spans="14:14" ht="12.75" customHeight="1" x14ac:dyDescent="0.25">
      <c r="N273" s="276"/>
    </row>
    <row r="274" spans="14:14" ht="12.75" customHeight="1" x14ac:dyDescent="0.25">
      <c r="N274" s="276"/>
    </row>
    <row r="275" spans="14:14" ht="12.75" customHeight="1" x14ac:dyDescent="0.25">
      <c r="N275" s="276"/>
    </row>
    <row r="276" spans="14:14" ht="12.75" customHeight="1" x14ac:dyDescent="0.25">
      <c r="N276" s="276"/>
    </row>
    <row r="277" spans="14:14" ht="12.75" customHeight="1" x14ac:dyDescent="0.25">
      <c r="N277" s="276"/>
    </row>
    <row r="278" spans="14:14" ht="12.75" customHeight="1" x14ac:dyDescent="0.25">
      <c r="N278" s="276"/>
    </row>
    <row r="279" spans="14:14" ht="12.75" customHeight="1" x14ac:dyDescent="0.25">
      <c r="N279" s="276"/>
    </row>
    <row r="280" spans="14:14" ht="12.75" customHeight="1" x14ac:dyDescent="0.25">
      <c r="N280" s="276"/>
    </row>
    <row r="281" spans="14:14" ht="12.75" customHeight="1" x14ac:dyDescent="0.25">
      <c r="N281" s="276"/>
    </row>
    <row r="282" spans="14:14" ht="12.75" customHeight="1" x14ac:dyDescent="0.25">
      <c r="N282" s="276"/>
    </row>
    <row r="283" spans="14:14" ht="12.75" customHeight="1" x14ac:dyDescent="0.25">
      <c r="N283" s="276"/>
    </row>
    <row r="284" spans="14:14" ht="12.75" customHeight="1" x14ac:dyDescent="0.25">
      <c r="N284" s="276"/>
    </row>
    <row r="285" spans="14:14" ht="12.75" customHeight="1" x14ac:dyDescent="0.25">
      <c r="N285" s="276"/>
    </row>
    <row r="286" spans="14:14" ht="12.75" customHeight="1" x14ac:dyDescent="0.25">
      <c r="N286" s="276"/>
    </row>
    <row r="287" spans="14:14" ht="12.75" customHeight="1" x14ac:dyDescent="0.25">
      <c r="N287" s="276"/>
    </row>
    <row r="288" spans="14:14" ht="12.75" customHeight="1" x14ac:dyDescent="0.25">
      <c r="N288" s="276"/>
    </row>
    <row r="289" spans="14:14" ht="12.75" customHeight="1" x14ac:dyDescent="0.25">
      <c r="N289" s="276"/>
    </row>
    <row r="290" spans="14:14" ht="12.75" customHeight="1" x14ac:dyDescent="0.25">
      <c r="N290" s="276"/>
    </row>
    <row r="291" spans="14:14" ht="12.75" customHeight="1" x14ac:dyDescent="0.25">
      <c r="N291" s="276"/>
    </row>
    <row r="292" spans="14:14" ht="12.75" customHeight="1" x14ac:dyDescent="0.25">
      <c r="N292" s="276"/>
    </row>
    <row r="293" spans="14:14" ht="12.75" customHeight="1" x14ac:dyDescent="0.25">
      <c r="N293" s="276"/>
    </row>
    <row r="294" spans="14:14" ht="12.75" customHeight="1" x14ac:dyDescent="0.25">
      <c r="N294" s="276"/>
    </row>
    <row r="295" spans="14:14" ht="12.75" customHeight="1" x14ac:dyDescent="0.25">
      <c r="N295" s="276"/>
    </row>
    <row r="296" spans="14:14" ht="12.75" customHeight="1" x14ac:dyDescent="0.25">
      <c r="N296" s="276"/>
    </row>
    <row r="297" spans="14:14" ht="12.75" customHeight="1" x14ac:dyDescent="0.25">
      <c r="N297" s="276"/>
    </row>
    <row r="298" spans="14:14" ht="12.75" customHeight="1" x14ac:dyDescent="0.25">
      <c r="N298" s="276"/>
    </row>
    <row r="299" spans="14:14" ht="12.75" customHeight="1" x14ac:dyDescent="0.25">
      <c r="N299" s="276"/>
    </row>
    <row r="300" spans="14:14" ht="12.75" customHeight="1" x14ac:dyDescent="0.25">
      <c r="N300" s="276"/>
    </row>
    <row r="301" spans="14:14" ht="12.75" customHeight="1" x14ac:dyDescent="0.25">
      <c r="N301" s="276"/>
    </row>
    <row r="302" spans="14:14" ht="12.75" customHeight="1" x14ac:dyDescent="0.25">
      <c r="N302" s="276"/>
    </row>
    <row r="303" spans="14:14" ht="12.75" customHeight="1" x14ac:dyDescent="0.25">
      <c r="N303" s="276"/>
    </row>
    <row r="304" spans="14:14" ht="12.75" customHeight="1" x14ac:dyDescent="0.25">
      <c r="N304" s="276"/>
    </row>
    <row r="305" spans="14:14" ht="12.75" customHeight="1" x14ac:dyDescent="0.25">
      <c r="N305" s="276"/>
    </row>
    <row r="306" spans="14:14" ht="12.75" customHeight="1" x14ac:dyDescent="0.25">
      <c r="N306" s="276"/>
    </row>
    <row r="307" spans="14:14" ht="12.75" customHeight="1" x14ac:dyDescent="0.25">
      <c r="N307" s="276"/>
    </row>
    <row r="308" spans="14:14" ht="12.75" customHeight="1" x14ac:dyDescent="0.25">
      <c r="N308" s="276"/>
    </row>
    <row r="309" spans="14:14" ht="12.75" customHeight="1" x14ac:dyDescent="0.25">
      <c r="N309" s="276"/>
    </row>
    <row r="310" spans="14:14" ht="12.75" customHeight="1" x14ac:dyDescent="0.25">
      <c r="N310" s="276"/>
    </row>
    <row r="311" spans="14:14" ht="12.75" customHeight="1" x14ac:dyDescent="0.25">
      <c r="N311" s="276"/>
    </row>
    <row r="312" spans="14:14" ht="12.75" customHeight="1" x14ac:dyDescent="0.25">
      <c r="N312" s="276"/>
    </row>
    <row r="313" spans="14:14" ht="12.75" customHeight="1" x14ac:dyDescent="0.25">
      <c r="N313" s="276"/>
    </row>
    <row r="314" spans="14:14" ht="12.75" customHeight="1" x14ac:dyDescent="0.25">
      <c r="N314" s="276"/>
    </row>
    <row r="315" spans="14:14" ht="12.75" customHeight="1" x14ac:dyDescent="0.25">
      <c r="N315" s="276"/>
    </row>
    <row r="316" spans="14:14" ht="12.75" customHeight="1" x14ac:dyDescent="0.25">
      <c r="N316" s="276"/>
    </row>
    <row r="317" spans="14:14" ht="12.75" customHeight="1" x14ac:dyDescent="0.25">
      <c r="N317" s="276"/>
    </row>
    <row r="318" spans="14:14" ht="12.75" customHeight="1" x14ac:dyDescent="0.25">
      <c r="N318" s="276"/>
    </row>
    <row r="319" spans="14:14" ht="12.75" customHeight="1" x14ac:dyDescent="0.25">
      <c r="N319" s="276"/>
    </row>
    <row r="320" spans="14:14" ht="12.75" customHeight="1" x14ac:dyDescent="0.25">
      <c r="N320" s="276"/>
    </row>
    <row r="321" spans="14:14" ht="12.75" customHeight="1" x14ac:dyDescent="0.25">
      <c r="N321" s="276"/>
    </row>
    <row r="322" spans="14:14" ht="12.75" customHeight="1" x14ac:dyDescent="0.25">
      <c r="N322" s="276"/>
    </row>
    <row r="323" spans="14:14" ht="12.75" customHeight="1" x14ac:dyDescent="0.25">
      <c r="N323" s="276"/>
    </row>
    <row r="324" spans="14:14" ht="12.75" customHeight="1" x14ac:dyDescent="0.25">
      <c r="N324" s="276"/>
    </row>
    <row r="325" spans="14:14" ht="12.75" customHeight="1" x14ac:dyDescent="0.25">
      <c r="N325" s="276"/>
    </row>
    <row r="326" spans="14:14" ht="12.75" customHeight="1" x14ac:dyDescent="0.25">
      <c r="N326" s="276"/>
    </row>
    <row r="327" spans="14:14" ht="12.75" customHeight="1" x14ac:dyDescent="0.25">
      <c r="N327" s="276"/>
    </row>
    <row r="328" spans="14:14" ht="12.75" customHeight="1" x14ac:dyDescent="0.25">
      <c r="N328" s="276"/>
    </row>
    <row r="329" spans="14:14" ht="12.75" customHeight="1" x14ac:dyDescent="0.25">
      <c r="N329" s="276"/>
    </row>
    <row r="330" spans="14:14" ht="12.75" customHeight="1" x14ac:dyDescent="0.25">
      <c r="N330" s="276"/>
    </row>
    <row r="331" spans="14:14" ht="12.75" customHeight="1" x14ac:dyDescent="0.25">
      <c r="N331" s="276"/>
    </row>
    <row r="332" spans="14:14" ht="12.75" customHeight="1" x14ac:dyDescent="0.25">
      <c r="N332" s="276"/>
    </row>
    <row r="333" spans="14:14" ht="12.75" customHeight="1" x14ac:dyDescent="0.25">
      <c r="N333" s="276"/>
    </row>
    <row r="334" spans="14:14" ht="12.75" customHeight="1" x14ac:dyDescent="0.25">
      <c r="N334" s="276"/>
    </row>
    <row r="335" spans="14:14" ht="12.75" customHeight="1" x14ac:dyDescent="0.25">
      <c r="N335" s="276"/>
    </row>
    <row r="336" spans="14:14" ht="12.75" customHeight="1" x14ac:dyDescent="0.25">
      <c r="N336" s="276"/>
    </row>
    <row r="337" spans="14:14" ht="12.75" customHeight="1" x14ac:dyDescent="0.25">
      <c r="N337" s="276"/>
    </row>
    <row r="338" spans="14:14" ht="12.75" customHeight="1" x14ac:dyDescent="0.25">
      <c r="N338" s="276"/>
    </row>
    <row r="339" spans="14:14" ht="12.75" customHeight="1" x14ac:dyDescent="0.25">
      <c r="N339" s="276"/>
    </row>
    <row r="340" spans="14:14" ht="12.75" customHeight="1" x14ac:dyDescent="0.25">
      <c r="N340" s="276"/>
    </row>
    <row r="341" spans="14:14" ht="12.75" customHeight="1" x14ac:dyDescent="0.25">
      <c r="N341" s="276"/>
    </row>
    <row r="342" spans="14:14" ht="12.75" customHeight="1" x14ac:dyDescent="0.25">
      <c r="N342" s="276"/>
    </row>
    <row r="343" spans="14:14" ht="12.75" customHeight="1" x14ac:dyDescent="0.25">
      <c r="N343" s="276"/>
    </row>
    <row r="344" spans="14:14" ht="12.75" customHeight="1" x14ac:dyDescent="0.25">
      <c r="N344" s="276"/>
    </row>
    <row r="345" spans="14:14" ht="12.75" customHeight="1" x14ac:dyDescent="0.25">
      <c r="N345" s="276"/>
    </row>
    <row r="346" spans="14:14" ht="12.75" customHeight="1" x14ac:dyDescent="0.25">
      <c r="N346" s="276"/>
    </row>
    <row r="347" spans="14:14" ht="12.75" customHeight="1" x14ac:dyDescent="0.25">
      <c r="N347" s="276"/>
    </row>
    <row r="348" spans="14:14" ht="12.75" customHeight="1" x14ac:dyDescent="0.25">
      <c r="N348" s="276"/>
    </row>
    <row r="349" spans="14:14" ht="12.75" customHeight="1" x14ac:dyDescent="0.25">
      <c r="N349" s="276"/>
    </row>
    <row r="350" spans="14:14" ht="12.75" customHeight="1" x14ac:dyDescent="0.25">
      <c r="N350" s="276"/>
    </row>
    <row r="351" spans="14:14" ht="12.75" customHeight="1" x14ac:dyDescent="0.25">
      <c r="N351" s="276"/>
    </row>
    <row r="352" spans="14:14" ht="12.75" customHeight="1" x14ac:dyDescent="0.25">
      <c r="N352" s="276"/>
    </row>
    <row r="353" spans="14:14" ht="12.75" customHeight="1" x14ac:dyDescent="0.25">
      <c r="N353" s="276"/>
    </row>
    <row r="354" spans="14:14" ht="12.75" customHeight="1" x14ac:dyDescent="0.25">
      <c r="N354" s="276"/>
    </row>
    <row r="355" spans="14:14" ht="12.75" customHeight="1" x14ac:dyDescent="0.25">
      <c r="N355" s="276"/>
    </row>
    <row r="356" spans="14:14" ht="12.75" customHeight="1" x14ac:dyDescent="0.25">
      <c r="N356" s="276"/>
    </row>
    <row r="357" spans="14:14" ht="12.75" customHeight="1" x14ac:dyDescent="0.25">
      <c r="N357" s="276"/>
    </row>
    <row r="358" spans="14:14" ht="12.75" customHeight="1" x14ac:dyDescent="0.25">
      <c r="N358" s="276"/>
    </row>
    <row r="359" spans="14:14" ht="12.75" customHeight="1" x14ac:dyDescent="0.25">
      <c r="N359" s="276"/>
    </row>
    <row r="360" spans="14:14" ht="12.75" customHeight="1" x14ac:dyDescent="0.25">
      <c r="N360" s="276"/>
    </row>
    <row r="361" spans="14:14" ht="12.75" customHeight="1" x14ac:dyDescent="0.25">
      <c r="N361" s="276"/>
    </row>
    <row r="362" spans="14:14" ht="12.75" customHeight="1" x14ac:dyDescent="0.25">
      <c r="N362" s="276"/>
    </row>
    <row r="363" spans="14:14" ht="12.75" customHeight="1" x14ac:dyDescent="0.25">
      <c r="N363" s="276"/>
    </row>
    <row r="364" spans="14:14" ht="12.75" customHeight="1" x14ac:dyDescent="0.25">
      <c r="N364" s="276"/>
    </row>
    <row r="365" spans="14:14" ht="12.75" customHeight="1" x14ac:dyDescent="0.25">
      <c r="N365" s="276"/>
    </row>
    <row r="366" spans="14:14" ht="12.75" customHeight="1" x14ac:dyDescent="0.25">
      <c r="N366" s="276"/>
    </row>
    <row r="367" spans="14:14" ht="12.75" customHeight="1" x14ac:dyDescent="0.25">
      <c r="N367" s="276"/>
    </row>
    <row r="368" spans="14:14" ht="12.75" customHeight="1" x14ac:dyDescent="0.25">
      <c r="N368" s="276"/>
    </row>
    <row r="369" spans="14:14" ht="12.75" customHeight="1" x14ac:dyDescent="0.25">
      <c r="N369" s="276"/>
    </row>
    <row r="370" spans="14:14" ht="12.75" customHeight="1" x14ac:dyDescent="0.25">
      <c r="N370" s="276"/>
    </row>
    <row r="371" spans="14:14" ht="12.75" customHeight="1" x14ac:dyDescent="0.25">
      <c r="N371" s="276"/>
    </row>
    <row r="372" spans="14:14" ht="12.75" customHeight="1" x14ac:dyDescent="0.25">
      <c r="N372" s="276"/>
    </row>
    <row r="373" spans="14:14" ht="12.75" customHeight="1" x14ac:dyDescent="0.25">
      <c r="N373" s="276"/>
    </row>
    <row r="374" spans="14:14" ht="12.75" customHeight="1" x14ac:dyDescent="0.25">
      <c r="N374" s="276"/>
    </row>
    <row r="375" spans="14:14" ht="12.75" customHeight="1" x14ac:dyDescent="0.25">
      <c r="N375" s="276"/>
    </row>
    <row r="376" spans="14:14" ht="12.75" customHeight="1" x14ac:dyDescent="0.25">
      <c r="N376" s="276"/>
    </row>
    <row r="377" spans="14:14" ht="12.75" customHeight="1" x14ac:dyDescent="0.25">
      <c r="N377" s="276"/>
    </row>
    <row r="378" spans="14:14" ht="12.75" customHeight="1" x14ac:dyDescent="0.25">
      <c r="N378" s="276"/>
    </row>
    <row r="379" spans="14:14" ht="12.75" customHeight="1" x14ac:dyDescent="0.25">
      <c r="N379" s="276"/>
    </row>
    <row r="380" spans="14:14" ht="12.75" customHeight="1" x14ac:dyDescent="0.25">
      <c r="N380" s="276"/>
    </row>
    <row r="381" spans="14:14" ht="12.75" customHeight="1" x14ac:dyDescent="0.25">
      <c r="N381" s="276"/>
    </row>
    <row r="382" spans="14:14" ht="12.75" customHeight="1" x14ac:dyDescent="0.25">
      <c r="N382" s="276"/>
    </row>
    <row r="383" spans="14:14" ht="12.75" customHeight="1" x14ac:dyDescent="0.25">
      <c r="N383" s="276"/>
    </row>
    <row r="384" spans="14:14" ht="12.75" customHeight="1" x14ac:dyDescent="0.25">
      <c r="N384" s="276"/>
    </row>
    <row r="385" spans="14:14" ht="12.75" customHeight="1" x14ac:dyDescent="0.25">
      <c r="N385" s="276"/>
    </row>
    <row r="386" spans="14:14" ht="12.75" customHeight="1" x14ac:dyDescent="0.25">
      <c r="N386" s="276"/>
    </row>
    <row r="387" spans="14:14" ht="12.75" customHeight="1" x14ac:dyDescent="0.25">
      <c r="N387" s="276"/>
    </row>
    <row r="388" spans="14:14" ht="12.75" customHeight="1" x14ac:dyDescent="0.25">
      <c r="N388" s="276"/>
    </row>
    <row r="389" spans="14:14" ht="12.75" customHeight="1" x14ac:dyDescent="0.25">
      <c r="N389" s="276"/>
    </row>
    <row r="390" spans="14:14" ht="12.75" customHeight="1" x14ac:dyDescent="0.25">
      <c r="N390" s="276"/>
    </row>
    <row r="391" spans="14:14" ht="12.75" customHeight="1" x14ac:dyDescent="0.25">
      <c r="N391" s="276"/>
    </row>
    <row r="392" spans="14:14" ht="12.75" customHeight="1" x14ac:dyDescent="0.25">
      <c r="N392" s="276"/>
    </row>
    <row r="393" spans="14:14" ht="12.75" customHeight="1" x14ac:dyDescent="0.25">
      <c r="N393" s="276"/>
    </row>
    <row r="394" spans="14:14" ht="12.75" customHeight="1" x14ac:dyDescent="0.25">
      <c r="N394" s="276"/>
    </row>
    <row r="395" spans="14:14" ht="12.75" customHeight="1" x14ac:dyDescent="0.25">
      <c r="N395" s="276"/>
    </row>
    <row r="396" spans="14:14" ht="12.75" customHeight="1" x14ac:dyDescent="0.25">
      <c r="N396" s="276"/>
    </row>
    <row r="397" spans="14:14" ht="12.75" customHeight="1" x14ac:dyDescent="0.25">
      <c r="N397" s="276"/>
    </row>
    <row r="398" spans="14:14" ht="12.75" customHeight="1" x14ac:dyDescent="0.25">
      <c r="N398" s="276"/>
    </row>
    <row r="399" spans="14:14" ht="12.75" customHeight="1" x14ac:dyDescent="0.25">
      <c r="N399" s="276"/>
    </row>
    <row r="400" spans="14:14" ht="12.75" customHeight="1" x14ac:dyDescent="0.25">
      <c r="N400" s="276"/>
    </row>
    <row r="401" spans="14:14" ht="12.75" customHeight="1" x14ac:dyDescent="0.25">
      <c r="N401" s="276"/>
    </row>
    <row r="402" spans="14:14" ht="12.75" customHeight="1" x14ac:dyDescent="0.25">
      <c r="N402" s="276"/>
    </row>
    <row r="403" spans="14:14" ht="12.75" customHeight="1" x14ac:dyDescent="0.25">
      <c r="N403" s="276"/>
    </row>
    <row r="404" spans="14:14" ht="12.75" customHeight="1" x14ac:dyDescent="0.25">
      <c r="N404" s="276"/>
    </row>
    <row r="405" spans="14:14" ht="12.75" customHeight="1" x14ac:dyDescent="0.25">
      <c r="N405" s="276"/>
    </row>
    <row r="406" spans="14:14" ht="12.75" customHeight="1" x14ac:dyDescent="0.25">
      <c r="N406" s="276"/>
    </row>
    <row r="407" spans="14:14" ht="12.75" customHeight="1" x14ac:dyDescent="0.25">
      <c r="N407" s="276"/>
    </row>
    <row r="408" spans="14:14" ht="12.75" customHeight="1" x14ac:dyDescent="0.25">
      <c r="N408" s="276"/>
    </row>
    <row r="409" spans="14:14" ht="12.75" customHeight="1" x14ac:dyDescent="0.25">
      <c r="N409" s="276"/>
    </row>
    <row r="410" spans="14:14" ht="12.75" customHeight="1" x14ac:dyDescent="0.25">
      <c r="N410" s="276"/>
    </row>
    <row r="411" spans="14:14" ht="12.75" customHeight="1" x14ac:dyDescent="0.25">
      <c r="N411" s="276"/>
    </row>
    <row r="412" spans="14:14" ht="12.75" customHeight="1" x14ac:dyDescent="0.25">
      <c r="N412" s="276"/>
    </row>
    <row r="413" spans="14:14" ht="12.75" customHeight="1" x14ac:dyDescent="0.25">
      <c r="N413" s="276"/>
    </row>
    <row r="414" spans="14:14" ht="12.75" customHeight="1" x14ac:dyDescent="0.25">
      <c r="N414" s="276"/>
    </row>
    <row r="415" spans="14:14" ht="12.75" customHeight="1" x14ac:dyDescent="0.25">
      <c r="N415" s="276"/>
    </row>
    <row r="416" spans="14:14" ht="12.75" customHeight="1" x14ac:dyDescent="0.25">
      <c r="N416" s="276"/>
    </row>
    <row r="417" spans="14:14" ht="12.75" customHeight="1" x14ac:dyDescent="0.25">
      <c r="N417" s="276"/>
    </row>
    <row r="418" spans="14:14" ht="12.75" customHeight="1" x14ac:dyDescent="0.25">
      <c r="N418" s="276"/>
    </row>
    <row r="419" spans="14:14" ht="12.75" customHeight="1" x14ac:dyDescent="0.25">
      <c r="N419" s="276"/>
    </row>
    <row r="420" spans="14:14" ht="12.75" customHeight="1" x14ac:dyDescent="0.25">
      <c r="N420" s="276"/>
    </row>
    <row r="421" spans="14:14" ht="12.75" customHeight="1" x14ac:dyDescent="0.25">
      <c r="N421" s="276"/>
    </row>
    <row r="422" spans="14:14" ht="12.75" customHeight="1" x14ac:dyDescent="0.25">
      <c r="N422" s="276"/>
    </row>
    <row r="423" spans="14:14" ht="12.75" customHeight="1" x14ac:dyDescent="0.25">
      <c r="N423" s="276"/>
    </row>
    <row r="424" spans="14:14" ht="12.75" customHeight="1" x14ac:dyDescent="0.25">
      <c r="N424" s="276"/>
    </row>
    <row r="425" spans="14:14" ht="12.75" customHeight="1" x14ac:dyDescent="0.25">
      <c r="N425" s="276"/>
    </row>
    <row r="426" spans="14:14" ht="12.75" customHeight="1" x14ac:dyDescent="0.25">
      <c r="N426" s="276"/>
    </row>
    <row r="427" spans="14:14" ht="12.75" customHeight="1" x14ac:dyDescent="0.25">
      <c r="N427" s="276"/>
    </row>
    <row r="428" spans="14:14" ht="12.75" customHeight="1" x14ac:dyDescent="0.25">
      <c r="N428" s="276"/>
    </row>
    <row r="429" spans="14:14" ht="12.75" customHeight="1" x14ac:dyDescent="0.25">
      <c r="N429" s="276"/>
    </row>
    <row r="430" spans="14:14" ht="12.75" customHeight="1" x14ac:dyDescent="0.25">
      <c r="N430" s="276"/>
    </row>
    <row r="431" spans="14:14" ht="12.75" customHeight="1" x14ac:dyDescent="0.25">
      <c r="N431" s="276"/>
    </row>
    <row r="432" spans="14:14" ht="12.75" customHeight="1" x14ac:dyDescent="0.25">
      <c r="N432" s="276"/>
    </row>
    <row r="433" spans="14:14" ht="12.75" customHeight="1" x14ac:dyDescent="0.25">
      <c r="N433" s="276"/>
    </row>
    <row r="434" spans="14:14" ht="12.75" customHeight="1" x14ac:dyDescent="0.25">
      <c r="N434" s="276"/>
    </row>
    <row r="435" spans="14:14" ht="12.75" customHeight="1" x14ac:dyDescent="0.25">
      <c r="N435" s="276"/>
    </row>
    <row r="436" spans="14:14" ht="12.75" customHeight="1" x14ac:dyDescent="0.25">
      <c r="N436" s="276"/>
    </row>
    <row r="437" spans="14:14" ht="12.75" customHeight="1" x14ac:dyDescent="0.25">
      <c r="N437" s="276"/>
    </row>
    <row r="438" spans="14:14" ht="12.75" customHeight="1" x14ac:dyDescent="0.25">
      <c r="N438" s="276"/>
    </row>
    <row r="439" spans="14:14" ht="12.75" customHeight="1" x14ac:dyDescent="0.25">
      <c r="N439" s="276"/>
    </row>
    <row r="440" spans="14:14" ht="12.75" customHeight="1" x14ac:dyDescent="0.25">
      <c r="N440" s="276"/>
    </row>
    <row r="441" spans="14:14" ht="12.75" customHeight="1" x14ac:dyDescent="0.25">
      <c r="N441" s="276"/>
    </row>
    <row r="442" spans="14:14" ht="12.75" customHeight="1" x14ac:dyDescent="0.25">
      <c r="N442" s="276"/>
    </row>
    <row r="443" spans="14:14" ht="12.75" customHeight="1" x14ac:dyDescent="0.25">
      <c r="N443" s="276"/>
    </row>
    <row r="444" spans="14:14" ht="12.75" customHeight="1" x14ac:dyDescent="0.25">
      <c r="N444" s="276"/>
    </row>
    <row r="445" spans="14:14" ht="12.75" customHeight="1" x14ac:dyDescent="0.25">
      <c r="N445" s="276"/>
    </row>
    <row r="446" spans="14:14" ht="12.75" customHeight="1" x14ac:dyDescent="0.25">
      <c r="N446" s="276"/>
    </row>
    <row r="447" spans="14:14" ht="12.75" customHeight="1" x14ac:dyDescent="0.25">
      <c r="N447" s="276"/>
    </row>
    <row r="448" spans="14:14" ht="12.75" customHeight="1" x14ac:dyDescent="0.25">
      <c r="N448" s="276"/>
    </row>
    <row r="449" spans="14:14" ht="12.75" customHeight="1" x14ac:dyDescent="0.25">
      <c r="N449" s="276"/>
    </row>
    <row r="450" spans="14:14" ht="12.75" customHeight="1" x14ac:dyDescent="0.25">
      <c r="N450" s="276"/>
    </row>
    <row r="451" spans="14:14" ht="12.75" customHeight="1" x14ac:dyDescent="0.25">
      <c r="N451" s="276"/>
    </row>
    <row r="452" spans="14:14" ht="12.75" customHeight="1" x14ac:dyDescent="0.25">
      <c r="N452" s="276"/>
    </row>
    <row r="453" spans="14:14" ht="12.75" customHeight="1" x14ac:dyDescent="0.25">
      <c r="N453" s="276"/>
    </row>
    <row r="454" spans="14:14" ht="12.75" customHeight="1" x14ac:dyDescent="0.25">
      <c r="N454" s="276"/>
    </row>
    <row r="455" spans="14:14" ht="12.75" customHeight="1" x14ac:dyDescent="0.25">
      <c r="N455" s="276"/>
    </row>
    <row r="456" spans="14:14" ht="12.75" customHeight="1" x14ac:dyDescent="0.25">
      <c r="N456" s="276"/>
    </row>
    <row r="457" spans="14:14" ht="12.75" customHeight="1" x14ac:dyDescent="0.25">
      <c r="N457" s="276"/>
    </row>
    <row r="458" spans="14:14" ht="12.75" customHeight="1" x14ac:dyDescent="0.25">
      <c r="N458" s="276"/>
    </row>
    <row r="459" spans="14:14" ht="12.75" customHeight="1" x14ac:dyDescent="0.25">
      <c r="N459" s="276"/>
    </row>
    <row r="460" spans="14:14" ht="12.75" customHeight="1" x14ac:dyDescent="0.25">
      <c r="N460" s="276"/>
    </row>
    <row r="461" spans="14:14" ht="12.75" customHeight="1" x14ac:dyDescent="0.25">
      <c r="N461" s="276"/>
    </row>
    <row r="462" spans="14:14" ht="12.75" customHeight="1" x14ac:dyDescent="0.25">
      <c r="N462" s="276"/>
    </row>
    <row r="463" spans="14:14" ht="12.75" customHeight="1" x14ac:dyDescent="0.25">
      <c r="N463" s="276"/>
    </row>
    <row r="464" spans="14:14" ht="12.75" customHeight="1" x14ac:dyDescent="0.25">
      <c r="N464" s="276"/>
    </row>
    <row r="465" spans="14:14" ht="12.75" customHeight="1" x14ac:dyDescent="0.25">
      <c r="N465" s="276"/>
    </row>
    <row r="466" spans="14:14" ht="12.75" customHeight="1" x14ac:dyDescent="0.25">
      <c r="N466" s="276"/>
    </row>
    <row r="467" spans="14:14" ht="12.75" customHeight="1" x14ac:dyDescent="0.25">
      <c r="N467" s="276"/>
    </row>
    <row r="468" spans="14:14" ht="12.75" customHeight="1" x14ac:dyDescent="0.25">
      <c r="N468" s="276"/>
    </row>
    <row r="469" spans="14:14" ht="12.75" customHeight="1" x14ac:dyDescent="0.25">
      <c r="N469" s="276"/>
    </row>
    <row r="470" spans="14:14" ht="12.75" customHeight="1" x14ac:dyDescent="0.25">
      <c r="N470" s="276"/>
    </row>
    <row r="471" spans="14:14" ht="12.75" customHeight="1" x14ac:dyDescent="0.25">
      <c r="N471" s="276"/>
    </row>
    <row r="472" spans="14:14" ht="12.75" customHeight="1" x14ac:dyDescent="0.25">
      <c r="N472" s="276"/>
    </row>
    <row r="473" spans="14:14" ht="12.75" customHeight="1" x14ac:dyDescent="0.25">
      <c r="N473" s="276"/>
    </row>
    <row r="474" spans="14:14" ht="12.75" customHeight="1" x14ac:dyDescent="0.25">
      <c r="N474" s="276"/>
    </row>
    <row r="475" spans="14:14" ht="12.75" customHeight="1" x14ac:dyDescent="0.25">
      <c r="N475" s="276"/>
    </row>
    <row r="476" spans="14:14" ht="12.75" customHeight="1" x14ac:dyDescent="0.25">
      <c r="N476" s="276"/>
    </row>
    <row r="477" spans="14:14" ht="12.75" customHeight="1" x14ac:dyDescent="0.25">
      <c r="N477" s="276"/>
    </row>
    <row r="478" spans="14:14" ht="12.75" customHeight="1" x14ac:dyDescent="0.25">
      <c r="N478" s="276"/>
    </row>
    <row r="479" spans="14:14" ht="12.75" customHeight="1" x14ac:dyDescent="0.25">
      <c r="N479" s="276"/>
    </row>
    <row r="480" spans="14:14" ht="12.75" customHeight="1" x14ac:dyDescent="0.25">
      <c r="N480" s="276"/>
    </row>
    <row r="481" spans="14:14" ht="12.75" customHeight="1" x14ac:dyDescent="0.25">
      <c r="N481" s="276"/>
    </row>
    <row r="482" spans="14:14" ht="12.75" customHeight="1" x14ac:dyDescent="0.25">
      <c r="N482" s="276"/>
    </row>
    <row r="483" spans="14:14" ht="12.75" customHeight="1" x14ac:dyDescent="0.25">
      <c r="N483" s="276"/>
    </row>
    <row r="484" spans="14:14" ht="12.75" customHeight="1" x14ac:dyDescent="0.25">
      <c r="N484" s="276"/>
    </row>
    <row r="485" spans="14:14" ht="12.75" customHeight="1" x14ac:dyDescent="0.25">
      <c r="N485" s="276"/>
    </row>
    <row r="486" spans="14:14" ht="12.75" customHeight="1" x14ac:dyDescent="0.25">
      <c r="N486" s="276"/>
    </row>
    <row r="487" spans="14:14" ht="12.75" customHeight="1" x14ac:dyDescent="0.25">
      <c r="N487" s="276"/>
    </row>
    <row r="488" spans="14:14" ht="12.75" customHeight="1" x14ac:dyDescent="0.25">
      <c r="N488" s="276"/>
    </row>
    <row r="489" spans="14:14" ht="12.75" customHeight="1" x14ac:dyDescent="0.25">
      <c r="N489" s="276"/>
    </row>
    <row r="490" spans="14:14" ht="12.75" customHeight="1" x14ac:dyDescent="0.25">
      <c r="N490" s="276"/>
    </row>
    <row r="491" spans="14:14" ht="12.75" customHeight="1" x14ac:dyDescent="0.25">
      <c r="N491" s="276"/>
    </row>
    <row r="492" spans="14:14" ht="12.75" customHeight="1" x14ac:dyDescent="0.25">
      <c r="N492" s="276"/>
    </row>
    <row r="493" spans="14:14" ht="12.75" customHeight="1" x14ac:dyDescent="0.25">
      <c r="N493" s="276"/>
    </row>
    <row r="494" spans="14:14" ht="12.75" customHeight="1" x14ac:dyDescent="0.25">
      <c r="N494" s="276"/>
    </row>
    <row r="495" spans="14:14" ht="12.75" customHeight="1" x14ac:dyDescent="0.25">
      <c r="N495" s="276"/>
    </row>
    <row r="496" spans="14:14" ht="12.75" customHeight="1" x14ac:dyDescent="0.25">
      <c r="N496" s="276"/>
    </row>
    <row r="497" spans="14:14" ht="12.75" customHeight="1" x14ac:dyDescent="0.25">
      <c r="N497" s="276"/>
    </row>
    <row r="498" spans="14:14" ht="12.75" customHeight="1" x14ac:dyDescent="0.25">
      <c r="N498" s="276"/>
    </row>
    <row r="499" spans="14:14" ht="12.75" customHeight="1" x14ac:dyDescent="0.25">
      <c r="N499" s="276"/>
    </row>
    <row r="500" spans="14:14" ht="12.75" customHeight="1" x14ac:dyDescent="0.25">
      <c r="N500" s="276"/>
    </row>
    <row r="501" spans="14:14" ht="12.75" customHeight="1" x14ac:dyDescent="0.25">
      <c r="N501" s="276"/>
    </row>
    <row r="502" spans="14:14" ht="12.75" customHeight="1" x14ac:dyDescent="0.25">
      <c r="N502" s="276"/>
    </row>
    <row r="503" spans="14:14" ht="12.75" customHeight="1" x14ac:dyDescent="0.25">
      <c r="N503" s="276"/>
    </row>
    <row r="504" spans="14:14" ht="12.75" customHeight="1" x14ac:dyDescent="0.25">
      <c r="N504" s="276"/>
    </row>
    <row r="505" spans="14:14" ht="12.75" customHeight="1" x14ac:dyDescent="0.25">
      <c r="N505" s="276"/>
    </row>
    <row r="506" spans="14:14" ht="12.75" customHeight="1" x14ac:dyDescent="0.25">
      <c r="N506" s="276"/>
    </row>
    <row r="507" spans="14:14" ht="12.75" customHeight="1" x14ac:dyDescent="0.25">
      <c r="N507" s="276"/>
    </row>
    <row r="508" spans="14:14" ht="12.75" customHeight="1" x14ac:dyDescent="0.25">
      <c r="N508" s="276"/>
    </row>
    <row r="509" spans="14:14" ht="12.75" customHeight="1" x14ac:dyDescent="0.25">
      <c r="N509" s="276"/>
    </row>
    <row r="510" spans="14:14" ht="12.75" customHeight="1" x14ac:dyDescent="0.25">
      <c r="N510" s="276"/>
    </row>
    <row r="511" spans="14:14" ht="12.75" customHeight="1" x14ac:dyDescent="0.25">
      <c r="N511" s="276"/>
    </row>
    <row r="512" spans="14:14" ht="12.75" customHeight="1" x14ac:dyDescent="0.25">
      <c r="N512" s="276"/>
    </row>
    <row r="513" spans="14:14" ht="12.75" customHeight="1" x14ac:dyDescent="0.25">
      <c r="N513" s="276"/>
    </row>
    <row r="514" spans="14:14" ht="12.75" customHeight="1" x14ac:dyDescent="0.25">
      <c r="N514" s="276"/>
    </row>
    <row r="515" spans="14:14" ht="12.75" customHeight="1" x14ac:dyDescent="0.25">
      <c r="N515" s="276"/>
    </row>
    <row r="516" spans="14:14" ht="12.75" customHeight="1" x14ac:dyDescent="0.25">
      <c r="N516" s="276"/>
    </row>
    <row r="517" spans="14:14" ht="12.75" customHeight="1" x14ac:dyDescent="0.25">
      <c r="N517" s="276"/>
    </row>
    <row r="518" spans="14:14" ht="12.75" customHeight="1" x14ac:dyDescent="0.25">
      <c r="N518" s="276"/>
    </row>
    <row r="519" spans="14:14" ht="12.75" customHeight="1" x14ac:dyDescent="0.25">
      <c r="N519" s="276"/>
    </row>
    <row r="520" spans="14:14" ht="12.75" customHeight="1" x14ac:dyDescent="0.25">
      <c r="N520" s="276"/>
    </row>
    <row r="521" spans="14:14" ht="12.75" customHeight="1" x14ac:dyDescent="0.25">
      <c r="N521" s="276"/>
    </row>
    <row r="522" spans="14:14" ht="12.75" customHeight="1" x14ac:dyDescent="0.25">
      <c r="N522" s="276"/>
    </row>
    <row r="523" spans="14:14" ht="12.75" customHeight="1" x14ac:dyDescent="0.25">
      <c r="N523" s="276"/>
    </row>
    <row r="524" spans="14:14" ht="12.75" customHeight="1" x14ac:dyDescent="0.25">
      <c r="N524" s="276"/>
    </row>
    <row r="525" spans="14:14" ht="12.75" customHeight="1" x14ac:dyDescent="0.25">
      <c r="N525" s="276"/>
    </row>
    <row r="526" spans="14:14" ht="12.75" customHeight="1" x14ac:dyDescent="0.25">
      <c r="N526" s="276"/>
    </row>
    <row r="527" spans="14:14" ht="12.75" customHeight="1" x14ac:dyDescent="0.25">
      <c r="N527" s="276"/>
    </row>
    <row r="528" spans="14:14" ht="12.75" customHeight="1" x14ac:dyDescent="0.25">
      <c r="N528" s="276"/>
    </row>
    <row r="529" spans="14:14" ht="12.75" customHeight="1" x14ac:dyDescent="0.25">
      <c r="N529" s="276"/>
    </row>
    <row r="530" spans="14:14" ht="12.75" customHeight="1" x14ac:dyDescent="0.25">
      <c r="N530" s="276"/>
    </row>
    <row r="531" spans="14:14" ht="12.75" customHeight="1" x14ac:dyDescent="0.25">
      <c r="N531" s="276"/>
    </row>
    <row r="532" spans="14:14" ht="12.75" customHeight="1" x14ac:dyDescent="0.25">
      <c r="N532" s="276"/>
    </row>
    <row r="533" spans="14:14" ht="12.75" customHeight="1" x14ac:dyDescent="0.25">
      <c r="N533" s="276"/>
    </row>
    <row r="534" spans="14:14" ht="12.75" customHeight="1" x14ac:dyDescent="0.25">
      <c r="N534" s="276"/>
    </row>
    <row r="535" spans="14:14" ht="12.75" customHeight="1" x14ac:dyDescent="0.25">
      <c r="N535" s="276"/>
    </row>
    <row r="536" spans="14:14" ht="12.75" customHeight="1" x14ac:dyDescent="0.25">
      <c r="N536" s="276"/>
    </row>
    <row r="537" spans="14:14" ht="12.75" customHeight="1" x14ac:dyDescent="0.25">
      <c r="N537" s="276"/>
    </row>
    <row r="538" spans="14:14" ht="12.75" customHeight="1" x14ac:dyDescent="0.25">
      <c r="N538" s="276"/>
    </row>
    <row r="539" spans="14:14" ht="12.75" customHeight="1" x14ac:dyDescent="0.25">
      <c r="N539" s="276"/>
    </row>
    <row r="540" spans="14:14" ht="12.75" customHeight="1" x14ac:dyDescent="0.25">
      <c r="N540" s="276"/>
    </row>
    <row r="541" spans="14:14" ht="12.75" customHeight="1" x14ac:dyDescent="0.25">
      <c r="N541" s="276"/>
    </row>
    <row r="542" spans="14:14" ht="12.75" customHeight="1" x14ac:dyDescent="0.25">
      <c r="N542" s="276"/>
    </row>
    <row r="543" spans="14:14" ht="12.75" customHeight="1" x14ac:dyDescent="0.25">
      <c r="N543" s="276"/>
    </row>
    <row r="544" spans="14:14" ht="12.75" customHeight="1" x14ac:dyDescent="0.25">
      <c r="N544" s="276"/>
    </row>
    <row r="545" spans="14:14" ht="12.75" customHeight="1" x14ac:dyDescent="0.25">
      <c r="N545" s="276"/>
    </row>
    <row r="546" spans="14:14" ht="12.75" customHeight="1" x14ac:dyDescent="0.25">
      <c r="N546" s="276"/>
    </row>
    <row r="547" spans="14:14" ht="12.75" customHeight="1" x14ac:dyDescent="0.25">
      <c r="N547" s="276"/>
    </row>
    <row r="548" spans="14:14" ht="12.75" customHeight="1" x14ac:dyDescent="0.25">
      <c r="N548" s="276"/>
    </row>
    <row r="549" spans="14:14" ht="12.75" customHeight="1" x14ac:dyDescent="0.25">
      <c r="N549" s="276"/>
    </row>
    <row r="550" spans="14:14" ht="12.75" customHeight="1" x14ac:dyDescent="0.25">
      <c r="N550" s="276"/>
    </row>
    <row r="551" spans="14:14" ht="12.75" customHeight="1" x14ac:dyDescent="0.25">
      <c r="N551" s="276"/>
    </row>
    <row r="552" spans="14:14" ht="12.75" customHeight="1" x14ac:dyDescent="0.25">
      <c r="N552" s="276"/>
    </row>
    <row r="553" spans="14:14" ht="12.75" customHeight="1" x14ac:dyDescent="0.25">
      <c r="N553" s="276"/>
    </row>
    <row r="554" spans="14:14" ht="12.75" customHeight="1" x14ac:dyDescent="0.25">
      <c r="N554" s="276"/>
    </row>
    <row r="555" spans="14:14" ht="12.75" customHeight="1" x14ac:dyDescent="0.25">
      <c r="N555" s="276"/>
    </row>
    <row r="556" spans="14:14" ht="12.75" customHeight="1" x14ac:dyDescent="0.25">
      <c r="N556" s="276"/>
    </row>
    <row r="557" spans="14:14" ht="12.75" customHeight="1" x14ac:dyDescent="0.25">
      <c r="N557" s="276"/>
    </row>
    <row r="558" spans="14:14" ht="12.75" customHeight="1" x14ac:dyDescent="0.25">
      <c r="N558" s="276"/>
    </row>
    <row r="559" spans="14:14" ht="12.75" customHeight="1" x14ac:dyDescent="0.25">
      <c r="N559" s="276"/>
    </row>
    <row r="560" spans="14:14" ht="12.75" customHeight="1" x14ac:dyDescent="0.25">
      <c r="N560" s="276"/>
    </row>
    <row r="561" spans="14:14" ht="12.75" customHeight="1" x14ac:dyDescent="0.25">
      <c r="N561" s="276"/>
    </row>
    <row r="562" spans="14:14" ht="12.75" customHeight="1" x14ac:dyDescent="0.25">
      <c r="N562" s="276"/>
    </row>
    <row r="563" spans="14:14" ht="12.75" customHeight="1" x14ac:dyDescent="0.25">
      <c r="N563" s="276"/>
    </row>
    <row r="564" spans="14:14" ht="12.75" customHeight="1" x14ac:dyDescent="0.25">
      <c r="N564" s="276"/>
    </row>
    <row r="565" spans="14:14" ht="12.75" customHeight="1" x14ac:dyDescent="0.25">
      <c r="N565" s="276"/>
    </row>
    <row r="566" spans="14:14" ht="12.75" customHeight="1" x14ac:dyDescent="0.25">
      <c r="N566" s="276"/>
    </row>
    <row r="567" spans="14:14" ht="12.75" customHeight="1" x14ac:dyDescent="0.25">
      <c r="N567" s="276"/>
    </row>
    <row r="568" spans="14:14" ht="12.75" customHeight="1" x14ac:dyDescent="0.25">
      <c r="N568" s="276"/>
    </row>
    <row r="569" spans="14:14" ht="12.75" customHeight="1" x14ac:dyDescent="0.25">
      <c r="N569" s="276"/>
    </row>
    <row r="570" spans="14:14" ht="12.75" customHeight="1" x14ac:dyDescent="0.25">
      <c r="N570" s="276"/>
    </row>
    <row r="571" spans="14:14" ht="12.75" customHeight="1" x14ac:dyDescent="0.25">
      <c r="N571" s="276"/>
    </row>
    <row r="572" spans="14:14" ht="12.75" customHeight="1" x14ac:dyDescent="0.25">
      <c r="N572" s="276"/>
    </row>
    <row r="573" spans="14:14" ht="12.75" customHeight="1" x14ac:dyDescent="0.25">
      <c r="N573" s="276"/>
    </row>
    <row r="574" spans="14:14" ht="12.75" customHeight="1" x14ac:dyDescent="0.25">
      <c r="N574" s="276"/>
    </row>
    <row r="575" spans="14:14" ht="12.75" customHeight="1" x14ac:dyDescent="0.25">
      <c r="N575" s="276"/>
    </row>
    <row r="576" spans="14:14" ht="12.75" customHeight="1" x14ac:dyDescent="0.25">
      <c r="N576" s="276"/>
    </row>
    <row r="577" spans="14:14" ht="12.75" customHeight="1" x14ac:dyDescent="0.25">
      <c r="N577" s="276"/>
    </row>
    <row r="578" spans="14:14" ht="12.75" customHeight="1" x14ac:dyDescent="0.25">
      <c r="N578" s="276"/>
    </row>
    <row r="579" spans="14:14" ht="12.75" customHeight="1" x14ac:dyDescent="0.25">
      <c r="N579" s="276"/>
    </row>
    <row r="580" spans="14:14" ht="12.75" customHeight="1" x14ac:dyDescent="0.25">
      <c r="N580" s="276"/>
    </row>
    <row r="581" spans="14:14" ht="12.75" customHeight="1" x14ac:dyDescent="0.25">
      <c r="N581" s="276"/>
    </row>
    <row r="582" spans="14:14" ht="12.75" customHeight="1" x14ac:dyDescent="0.25">
      <c r="N582" s="276"/>
    </row>
    <row r="583" spans="14:14" ht="12.75" customHeight="1" x14ac:dyDescent="0.25">
      <c r="N583" s="276"/>
    </row>
    <row r="584" spans="14:14" ht="12.75" customHeight="1" x14ac:dyDescent="0.25">
      <c r="N584" s="276"/>
    </row>
    <row r="585" spans="14:14" ht="12.75" customHeight="1" x14ac:dyDescent="0.25">
      <c r="N585" s="276"/>
    </row>
    <row r="586" spans="14:14" ht="12.75" customHeight="1" x14ac:dyDescent="0.25">
      <c r="N586" s="276"/>
    </row>
    <row r="587" spans="14:14" ht="12.75" customHeight="1" x14ac:dyDescent="0.25">
      <c r="N587" s="276"/>
    </row>
    <row r="588" spans="14:14" ht="12.75" customHeight="1" x14ac:dyDescent="0.25">
      <c r="N588" s="276"/>
    </row>
    <row r="589" spans="14:14" ht="12.75" customHeight="1" x14ac:dyDescent="0.25">
      <c r="N589" s="276"/>
    </row>
    <row r="590" spans="14:14" ht="12.75" customHeight="1" x14ac:dyDescent="0.25">
      <c r="N590" s="276"/>
    </row>
    <row r="591" spans="14:14" ht="12.75" customHeight="1" x14ac:dyDescent="0.25">
      <c r="N591" s="276"/>
    </row>
    <row r="592" spans="14:14" ht="12.75" customHeight="1" x14ac:dyDescent="0.25">
      <c r="N592" s="276"/>
    </row>
    <row r="593" spans="14:14" ht="12.75" customHeight="1" x14ac:dyDescent="0.25">
      <c r="N593" s="276"/>
    </row>
    <row r="594" spans="14:14" ht="12.75" customHeight="1" x14ac:dyDescent="0.25">
      <c r="N594" s="276"/>
    </row>
    <row r="595" spans="14:14" ht="12.75" customHeight="1" x14ac:dyDescent="0.25">
      <c r="N595" s="276"/>
    </row>
    <row r="596" spans="14:14" ht="12.75" customHeight="1" x14ac:dyDescent="0.25">
      <c r="N596" s="276"/>
    </row>
    <row r="597" spans="14:14" ht="12.75" customHeight="1" x14ac:dyDescent="0.25">
      <c r="N597" s="276"/>
    </row>
    <row r="598" spans="14:14" ht="12.75" customHeight="1" x14ac:dyDescent="0.25">
      <c r="N598" s="276"/>
    </row>
    <row r="599" spans="14:14" ht="12.75" customHeight="1" x14ac:dyDescent="0.25">
      <c r="N599" s="276"/>
    </row>
    <row r="600" spans="14:14" ht="12.75" customHeight="1" x14ac:dyDescent="0.25">
      <c r="N600" s="276"/>
    </row>
    <row r="601" spans="14:14" ht="12.75" customHeight="1" x14ac:dyDescent="0.25">
      <c r="N601" s="276"/>
    </row>
    <row r="602" spans="14:14" ht="12.75" customHeight="1" x14ac:dyDescent="0.25">
      <c r="N602" s="276"/>
    </row>
    <row r="603" spans="14:14" ht="12.75" customHeight="1" x14ac:dyDescent="0.25">
      <c r="N603" s="276"/>
    </row>
    <row r="604" spans="14:14" ht="12.75" customHeight="1" x14ac:dyDescent="0.25">
      <c r="N604" s="276"/>
    </row>
    <row r="605" spans="14:14" ht="12.75" customHeight="1" x14ac:dyDescent="0.25">
      <c r="N605" s="276"/>
    </row>
    <row r="606" spans="14:14" ht="12.75" customHeight="1" x14ac:dyDescent="0.25">
      <c r="N606" s="276"/>
    </row>
    <row r="607" spans="14:14" ht="12.75" customHeight="1" x14ac:dyDescent="0.25">
      <c r="N607" s="276"/>
    </row>
    <row r="608" spans="14:14" ht="12.75" customHeight="1" x14ac:dyDescent="0.25">
      <c r="N608" s="276"/>
    </row>
    <row r="609" spans="14:14" ht="12.75" customHeight="1" x14ac:dyDescent="0.25">
      <c r="N609" s="276"/>
    </row>
    <row r="610" spans="14:14" ht="12.75" customHeight="1" x14ac:dyDescent="0.25">
      <c r="N610" s="276"/>
    </row>
    <row r="611" spans="14:14" ht="12.75" customHeight="1" x14ac:dyDescent="0.25">
      <c r="N611" s="276"/>
    </row>
    <row r="612" spans="14:14" ht="12.75" customHeight="1" x14ac:dyDescent="0.25">
      <c r="N612" s="276"/>
    </row>
    <row r="613" spans="14:14" ht="12.75" customHeight="1" x14ac:dyDescent="0.25">
      <c r="N613" s="276"/>
    </row>
    <row r="614" spans="14:14" ht="12.75" customHeight="1" x14ac:dyDescent="0.25">
      <c r="N614" s="276"/>
    </row>
    <row r="615" spans="14:14" ht="12.75" customHeight="1" x14ac:dyDescent="0.25">
      <c r="N615" s="276"/>
    </row>
    <row r="616" spans="14:14" ht="12.75" customHeight="1" x14ac:dyDescent="0.25">
      <c r="N616" s="276"/>
    </row>
    <row r="617" spans="14:14" ht="12.75" customHeight="1" x14ac:dyDescent="0.25">
      <c r="N617" s="276"/>
    </row>
    <row r="618" spans="14:14" ht="12.75" customHeight="1" x14ac:dyDescent="0.25">
      <c r="N618" s="276"/>
    </row>
    <row r="619" spans="14:14" ht="12.75" customHeight="1" x14ac:dyDescent="0.25">
      <c r="N619" s="276"/>
    </row>
    <row r="620" spans="14:14" ht="12.75" customHeight="1" x14ac:dyDescent="0.25">
      <c r="N620" s="276"/>
    </row>
    <row r="621" spans="14:14" ht="12.75" customHeight="1" x14ac:dyDescent="0.25">
      <c r="N621" s="276"/>
    </row>
    <row r="622" spans="14:14" ht="12.75" customHeight="1" x14ac:dyDescent="0.25">
      <c r="N622" s="276"/>
    </row>
    <row r="623" spans="14:14" ht="12.75" customHeight="1" x14ac:dyDescent="0.25">
      <c r="N623" s="276"/>
    </row>
    <row r="624" spans="14:14" ht="12.75" customHeight="1" x14ac:dyDescent="0.25">
      <c r="N624" s="276"/>
    </row>
    <row r="625" spans="14:14" ht="12.75" customHeight="1" x14ac:dyDescent="0.25">
      <c r="N625" s="276"/>
    </row>
    <row r="626" spans="14:14" ht="12.75" customHeight="1" x14ac:dyDescent="0.25">
      <c r="N626" s="276"/>
    </row>
    <row r="627" spans="14:14" ht="12.75" customHeight="1" x14ac:dyDescent="0.25">
      <c r="N627" s="276"/>
    </row>
    <row r="628" spans="14:14" ht="12.75" customHeight="1" x14ac:dyDescent="0.25">
      <c r="N628" s="276"/>
    </row>
    <row r="629" spans="14:14" ht="12.75" customHeight="1" x14ac:dyDescent="0.25">
      <c r="N629" s="276"/>
    </row>
    <row r="630" spans="14:14" ht="12.75" customHeight="1" x14ac:dyDescent="0.25">
      <c r="N630" s="276"/>
    </row>
    <row r="631" spans="14:14" ht="12.75" customHeight="1" x14ac:dyDescent="0.25">
      <c r="N631" s="276"/>
    </row>
    <row r="632" spans="14:14" ht="12.75" customHeight="1" x14ac:dyDescent="0.25">
      <c r="N632" s="276"/>
    </row>
    <row r="633" spans="14:14" ht="12.75" customHeight="1" x14ac:dyDescent="0.25">
      <c r="N633" s="276"/>
    </row>
    <row r="634" spans="14:14" ht="12.75" customHeight="1" x14ac:dyDescent="0.25">
      <c r="N634" s="276"/>
    </row>
    <row r="635" spans="14:14" ht="12.75" customHeight="1" x14ac:dyDescent="0.25">
      <c r="N635" s="276"/>
    </row>
    <row r="636" spans="14:14" ht="12.75" customHeight="1" x14ac:dyDescent="0.25">
      <c r="N636" s="276"/>
    </row>
    <row r="637" spans="14:14" ht="12.75" customHeight="1" x14ac:dyDescent="0.25">
      <c r="N637" s="276"/>
    </row>
    <row r="638" spans="14:14" ht="12.75" customHeight="1" x14ac:dyDescent="0.25">
      <c r="N638" s="276"/>
    </row>
    <row r="639" spans="14:14" ht="12.75" customHeight="1" x14ac:dyDescent="0.25">
      <c r="N639" s="276"/>
    </row>
    <row r="640" spans="14:14" ht="12.75" customHeight="1" x14ac:dyDescent="0.25">
      <c r="N640" s="276"/>
    </row>
    <row r="641" spans="14:14" ht="12.75" customHeight="1" x14ac:dyDescent="0.25">
      <c r="N641" s="276"/>
    </row>
    <row r="642" spans="14:14" ht="12.75" customHeight="1" x14ac:dyDescent="0.25">
      <c r="N642" s="276"/>
    </row>
    <row r="643" spans="14:14" ht="12.75" customHeight="1" x14ac:dyDescent="0.25">
      <c r="N643" s="276"/>
    </row>
    <row r="644" spans="14:14" ht="12.75" customHeight="1" x14ac:dyDescent="0.25">
      <c r="N644" s="276"/>
    </row>
    <row r="645" spans="14:14" ht="12.75" customHeight="1" x14ac:dyDescent="0.25">
      <c r="N645" s="276"/>
    </row>
    <row r="646" spans="14:14" ht="12.75" customHeight="1" x14ac:dyDescent="0.25">
      <c r="N646" s="276"/>
    </row>
    <row r="647" spans="14:14" ht="12.75" customHeight="1" x14ac:dyDescent="0.25">
      <c r="N647" s="276"/>
    </row>
    <row r="648" spans="14:14" ht="12.75" customHeight="1" x14ac:dyDescent="0.25">
      <c r="N648" s="276"/>
    </row>
    <row r="649" spans="14:14" ht="12.75" customHeight="1" x14ac:dyDescent="0.25">
      <c r="N649" s="276"/>
    </row>
    <row r="650" spans="14:14" ht="12.75" customHeight="1" x14ac:dyDescent="0.25">
      <c r="N650" s="276"/>
    </row>
    <row r="651" spans="14:14" ht="12.75" customHeight="1" x14ac:dyDescent="0.25">
      <c r="N651" s="276"/>
    </row>
    <row r="652" spans="14:14" ht="12.75" customHeight="1" x14ac:dyDescent="0.25">
      <c r="N652" s="276"/>
    </row>
    <row r="653" spans="14:14" ht="12.75" customHeight="1" x14ac:dyDescent="0.25">
      <c r="N653" s="276"/>
    </row>
    <row r="654" spans="14:14" ht="12.75" customHeight="1" x14ac:dyDescent="0.25">
      <c r="N654" s="276"/>
    </row>
    <row r="655" spans="14:14" ht="12.75" customHeight="1" x14ac:dyDescent="0.25">
      <c r="N655" s="276"/>
    </row>
    <row r="656" spans="14:14" ht="12.75" customHeight="1" x14ac:dyDescent="0.25">
      <c r="N656" s="276"/>
    </row>
    <row r="657" spans="14:14" ht="12.75" customHeight="1" x14ac:dyDescent="0.25">
      <c r="N657" s="276"/>
    </row>
    <row r="658" spans="14:14" ht="12.75" customHeight="1" x14ac:dyDescent="0.25">
      <c r="N658" s="276"/>
    </row>
    <row r="659" spans="14:14" ht="12.75" customHeight="1" x14ac:dyDescent="0.25">
      <c r="N659" s="276"/>
    </row>
    <row r="660" spans="14:14" ht="12.75" customHeight="1" x14ac:dyDescent="0.25">
      <c r="N660" s="276"/>
    </row>
    <row r="661" spans="14:14" ht="12.75" customHeight="1" x14ac:dyDescent="0.25">
      <c r="N661" s="276"/>
    </row>
    <row r="662" spans="14:14" ht="12.75" customHeight="1" x14ac:dyDescent="0.25">
      <c r="N662" s="276"/>
    </row>
    <row r="663" spans="14:14" ht="12.75" customHeight="1" x14ac:dyDescent="0.25">
      <c r="N663" s="276"/>
    </row>
    <row r="664" spans="14:14" ht="12.75" customHeight="1" x14ac:dyDescent="0.25">
      <c r="N664" s="276"/>
    </row>
    <row r="665" spans="14:14" ht="12.75" customHeight="1" x14ac:dyDescent="0.25">
      <c r="N665" s="276"/>
    </row>
    <row r="666" spans="14:14" ht="12.75" customHeight="1" x14ac:dyDescent="0.25">
      <c r="N666" s="276"/>
    </row>
    <row r="667" spans="14:14" ht="12.75" customHeight="1" x14ac:dyDescent="0.25">
      <c r="N667" s="276"/>
    </row>
    <row r="668" spans="14:14" ht="12.75" customHeight="1" x14ac:dyDescent="0.25">
      <c r="N668" s="276"/>
    </row>
    <row r="669" spans="14:14" ht="12.75" customHeight="1" x14ac:dyDescent="0.25">
      <c r="N669" s="276"/>
    </row>
    <row r="670" spans="14:14" ht="12.75" customHeight="1" x14ac:dyDescent="0.25">
      <c r="N670" s="276"/>
    </row>
    <row r="671" spans="14:14" ht="12.75" customHeight="1" x14ac:dyDescent="0.25">
      <c r="N671" s="276"/>
    </row>
    <row r="672" spans="14:14" ht="12.75" customHeight="1" x14ac:dyDescent="0.25">
      <c r="N672" s="276"/>
    </row>
    <row r="673" spans="14:14" ht="12.75" customHeight="1" x14ac:dyDescent="0.25">
      <c r="N673" s="276"/>
    </row>
    <row r="674" spans="14:14" ht="12.75" customHeight="1" x14ac:dyDescent="0.25">
      <c r="N674" s="276"/>
    </row>
    <row r="675" spans="14:14" ht="12.75" customHeight="1" x14ac:dyDescent="0.25">
      <c r="N675" s="276"/>
    </row>
    <row r="676" spans="14:14" ht="12.75" customHeight="1" x14ac:dyDescent="0.25">
      <c r="N676" s="276"/>
    </row>
    <row r="677" spans="14:14" ht="12.75" customHeight="1" x14ac:dyDescent="0.25">
      <c r="N677" s="276"/>
    </row>
    <row r="678" spans="14:14" ht="12.75" customHeight="1" x14ac:dyDescent="0.25">
      <c r="N678" s="276"/>
    </row>
    <row r="679" spans="14:14" ht="12.75" customHeight="1" x14ac:dyDescent="0.25">
      <c r="N679" s="276"/>
    </row>
    <row r="680" spans="14:14" ht="12.75" customHeight="1" x14ac:dyDescent="0.25">
      <c r="N680" s="276"/>
    </row>
    <row r="681" spans="14:14" ht="12.75" customHeight="1" x14ac:dyDescent="0.25">
      <c r="N681" s="276"/>
    </row>
    <row r="682" spans="14:14" ht="12.75" customHeight="1" x14ac:dyDescent="0.25">
      <c r="N682" s="276"/>
    </row>
    <row r="683" spans="14:14" ht="12.75" customHeight="1" x14ac:dyDescent="0.25">
      <c r="N683" s="276"/>
    </row>
    <row r="684" spans="14:14" ht="12.75" customHeight="1" x14ac:dyDescent="0.25">
      <c r="N684" s="276"/>
    </row>
    <row r="685" spans="14:14" ht="12.75" customHeight="1" x14ac:dyDescent="0.25">
      <c r="N685" s="276"/>
    </row>
    <row r="686" spans="14:14" ht="12.75" customHeight="1" x14ac:dyDescent="0.25">
      <c r="N686" s="276"/>
    </row>
    <row r="687" spans="14:14" ht="12.75" customHeight="1" x14ac:dyDescent="0.25">
      <c r="N687" s="276"/>
    </row>
    <row r="688" spans="14:14" ht="12.75" customHeight="1" x14ac:dyDescent="0.25">
      <c r="N688" s="276"/>
    </row>
    <row r="689" spans="14:14" ht="12.75" customHeight="1" x14ac:dyDescent="0.25">
      <c r="N689" s="276"/>
    </row>
    <row r="690" spans="14:14" ht="12.75" customHeight="1" x14ac:dyDescent="0.25">
      <c r="N690" s="276"/>
    </row>
    <row r="691" spans="14:14" ht="12.75" customHeight="1" x14ac:dyDescent="0.25">
      <c r="N691" s="276"/>
    </row>
    <row r="692" spans="14:14" ht="12.75" customHeight="1" x14ac:dyDescent="0.25">
      <c r="N692" s="276"/>
    </row>
    <row r="693" spans="14:14" ht="12.75" customHeight="1" x14ac:dyDescent="0.25">
      <c r="N693" s="276"/>
    </row>
    <row r="694" spans="14:14" ht="12.75" customHeight="1" x14ac:dyDescent="0.25">
      <c r="N694" s="276"/>
    </row>
    <row r="695" spans="14:14" ht="12.75" customHeight="1" x14ac:dyDescent="0.25">
      <c r="N695" s="276"/>
    </row>
    <row r="696" spans="14:14" ht="12.75" customHeight="1" x14ac:dyDescent="0.25">
      <c r="N696" s="276"/>
    </row>
    <row r="697" spans="14:14" ht="12.75" customHeight="1" x14ac:dyDescent="0.25">
      <c r="N697" s="276"/>
    </row>
    <row r="698" spans="14:14" ht="12.75" customHeight="1" x14ac:dyDescent="0.25">
      <c r="N698" s="276"/>
    </row>
    <row r="699" spans="14:14" ht="12.75" customHeight="1" x14ac:dyDescent="0.25">
      <c r="N699" s="276"/>
    </row>
    <row r="700" spans="14:14" ht="12.75" customHeight="1" x14ac:dyDescent="0.25">
      <c r="N700" s="276"/>
    </row>
    <row r="701" spans="14:14" ht="12.75" customHeight="1" x14ac:dyDescent="0.25">
      <c r="N701" s="276"/>
    </row>
    <row r="702" spans="14:14" ht="12.75" customHeight="1" x14ac:dyDescent="0.25">
      <c r="N702" s="276"/>
    </row>
    <row r="703" spans="14:14" ht="12.75" customHeight="1" x14ac:dyDescent="0.25">
      <c r="N703" s="276"/>
    </row>
    <row r="704" spans="14:14" ht="12.75" customHeight="1" x14ac:dyDescent="0.25">
      <c r="N704" s="276"/>
    </row>
    <row r="705" spans="14:14" ht="12.75" customHeight="1" x14ac:dyDescent="0.25">
      <c r="N705" s="276"/>
    </row>
    <row r="706" spans="14:14" ht="12.75" customHeight="1" x14ac:dyDescent="0.25">
      <c r="N706" s="276"/>
    </row>
    <row r="707" spans="14:14" ht="12.75" customHeight="1" x14ac:dyDescent="0.25">
      <c r="N707" s="276"/>
    </row>
    <row r="708" spans="14:14" ht="12.75" customHeight="1" x14ac:dyDescent="0.25">
      <c r="N708" s="276"/>
    </row>
    <row r="709" spans="14:14" ht="12.75" customHeight="1" x14ac:dyDescent="0.25">
      <c r="N709" s="276"/>
    </row>
    <row r="710" spans="14:14" ht="12.75" customHeight="1" x14ac:dyDescent="0.25">
      <c r="N710" s="276"/>
    </row>
    <row r="711" spans="14:14" ht="12.75" customHeight="1" x14ac:dyDescent="0.25">
      <c r="N711" s="276"/>
    </row>
    <row r="712" spans="14:14" ht="12.75" customHeight="1" x14ac:dyDescent="0.25">
      <c r="N712" s="276"/>
    </row>
    <row r="713" spans="14:14" ht="12.75" customHeight="1" x14ac:dyDescent="0.25">
      <c r="N713" s="276"/>
    </row>
    <row r="714" spans="14:14" ht="12.75" customHeight="1" x14ac:dyDescent="0.25">
      <c r="N714" s="276"/>
    </row>
    <row r="715" spans="14:14" ht="12.75" customHeight="1" x14ac:dyDescent="0.25">
      <c r="N715" s="276"/>
    </row>
    <row r="716" spans="14:14" ht="12.75" customHeight="1" x14ac:dyDescent="0.25">
      <c r="N716" s="276"/>
    </row>
    <row r="717" spans="14:14" ht="12.75" customHeight="1" x14ac:dyDescent="0.25">
      <c r="N717" s="276"/>
    </row>
    <row r="718" spans="14:14" ht="12.75" customHeight="1" x14ac:dyDescent="0.25">
      <c r="N718" s="276"/>
    </row>
    <row r="719" spans="14:14" ht="12.75" customHeight="1" x14ac:dyDescent="0.25">
      <c r="N719" s="276"/>
    </row>
    <row r="720" spans="14:14" ht="12.75" customHeight="1" x14ac:dyDescent="0.25">
      <c r="N720" s="276"/>
    </row>
    <row r="721" spans="14:14" ht="12.75" customHeight="1" x14ac:dyDescent="0.25">
      <c r="N721" s="276"/>
    </row>
    <row r="722" spans="14:14" ht="12.75" customHeight="1" x14ac:dyDescent="0.25">
      <c r="N722" s="276"/>
    </row>
    <row r="723" spans="14:14" ht="12.75" customHeight="1" x14ac:dyDescent="0.25">
      <c r="N723" s="276"/>
    </row>
    <row r="724" spans="14:14" ht="12.75" customHeight="1" x14ac:dyDescent="0.25">
      <c r="N724" s="276"/>
    </row>
    <row r="725" spans="14:14" ht="12.75" customHeight="1" x14ac:dyDescent="0.25">
      <c r="N725" s="276"/>
    </row>
    <row r="726" spans="14:14" ht="12.75" customHeight="1" x14ac:dyDescent="0.25">
      <c r="N726" s="276"/>
    </row>
    <row r="727" spans="14:14" ht="12.75" customHeight="1" x14ac:dyDescent="0.25">
      <c r="N727" s="276"/>
    </row>
    <row r="728" spans="14:14" ht="12.75" customHeight="1" x14ac:dyDescent="0.25">
      <c r="N728" s="276"/>
    </row>
    <row r="729" spans="14:14" ht="12.75" customHeight="1" x14ac:dyDescent="0.25">
      <c r="N729" s="276"/>
    </row>
    <row r="730" spans="14:14" ht="12.75" customHeight="1" x14ac:dyDescent="0.25">
      <c r="N730" s="276"/>
    </row>
    <row r="731" spans="14:14" ht="12.75" customHeight="1" x14ac:dyDescent="0.25">
      <c r="N731" s="276"/>
    </row>
    <row r="732" spans="14:14" ht="12.75" customHeight="1" x14ac:dyDescent="0.25">
      <c r="N732" s="276"/>
    </row>
    <row r="733" spans="14:14" ht="12.75" customHeight="1" x14ac:dyDescent="0.25">
      <c r="N733" s="276"/>
    </row>
    <row r="734" spans="14:14" ht="12.75" customHeight="1" x14ac:dyDescent="0.25">
      <c r="N734" s="276"/>
    </row>
    <row r="735" spans="14:14" ht="12.75" customHeight="1" x14ac:dyDescent="0.25">
      <c r="N735" s="276"/>
    </row>
    <row r="736" spans="14:14" ht="12.75" customHeight="1" x14ac:dyDescent="0.25">
      <c r="N736" s="276"/>
    </row>
    <row r="737" spans="14:14" ht="12.75" customHeight="1" x14ac:dyDescent="0.25">
      <c r="N737" s="276"/>
    </row>
    <row r="738" spans="14:14" ht="12.75" customHeight="1" x14ac:dyDescent="0.25">
      <c r="N738" s="276"/>
    </row>
    <row r="739" spans="14:14" ht="12.75" customHeight="1" x14ac:dyDescent="0.25">
      <c r="N739" s="276"/>
    </row>
    <row r="740" spans="14:14" ht="12.75" customHeight="1" x14ac:dyDescent="0.25">
      <c r="N740" s="276"/>
    </row>
    <row r="741" spans="14:14" ht="12.75" customHeight="1" x14ac:dyDescent="0.25">
      <c r="N741" s="276"/>
    </row>
    <row r="742" spans="14:14" ht="12.75" customHeight="1" x14ac:dyDescent="0.25">
      <c r="N742" s="276"/>
    </row>
    <row r="743" spans="14:14" ht="12.75" customHeight="1" x14ac:dyDescent="0.25">
      <c r="N743" s="276"/>
    </row>
    <row r="744" spans="14:14" ht="12.75" customHeight="1" x14ac:dyDescent="0.25">
      <c r="N744" s="276"/>
    </row>
    <row r="745" spans="14:14" ht="12.75" customHeight="1" x14ac:dyDescent="0.25">
      <c r="N745" s="276"/>
    </row>
    <row r="746" spans="14:14" ht="12.75" customHeight="1" x14ac:dyDescent="0.25">
      <c r="N746" s="276"/>
    </row>
    <row r="747" spans="14:14" ht="12.75" customHeight="1" x14ac:dyDescent="0.25">
      <c r="N747" s="276"/>
    </row>
    <row r="748" spans="14:14" ht="12.75" customHeight="1" x14ac:dyDescent="0.25">
      <c r="N748" s="276"/>
    </row>
    <row r="749" spans="14:14" ht="12.75" customHeight="1" x14ac:dyDescent="0.25">
      <c r="N749" s="276"/>
    </row>
    <row r="750" spans="14:14" ht="12.75" customHeight="1" x14ac:dyDescent="0.25">
      <c r="N750" s="276"/>
    </row>
    <row r="751" spans="14:14" ht="12.75" customHeight="1" x14ac:dyDescent="0.25">
      <c r="N751" s="276"/>
    </row>
    <row r="752" spans="14:14" ht="12.75" customHeight="1" x14ac:dyDescent="0.25">
      <c r="N752" s="276"/>
    </row>
    <row r="753" spans="14:14" ht="12.75" customHeight="1" x14ac:dyDescent="0.25">
      <c r="N753" s="276"/>
    </row>
    <row r="754" spans="14:14" ht="12.75" customHeight="1" x14ac:dyDescent="0.25">
      <c r="N754" s="276"/>
    </row>
    <row r="755" spans="14:14" ht="12.75" customHeight="1" x14ac:dyDescent="0.25">
      <c r="N755" s="276"/>
    </row>
    <row r="756" spans="14:14" ht="12.75" customHeight="1" x14ac:dyDescent="0.25">
      <c r="N756" s="276"/>
    </row>
    <row r="757" spans="14:14" ht="12.75" customHeight="1" x14ac:dyDescent="0.25">
      <c r="N757" s="276"/>
    </row>
    <row r="758" spans="14:14" ht="12.75" customHeight="1" x14ac:dyDescent="0.25">
      <c r="N758" s="276"/>
    </row>
    <row r="759" spans="14:14" ht="12.75" customHeight="1" x14ac:dyDescent="0.25">
      <c r="N759" s="276"/>
    </row>
    <row r="760" spans="14:14" ht="12.75" customHeight="1" x14ac:dyDescent="0.25">
      <c r="N760" s="276"/>
    </row>
    <row r="761" spans="14:14" ht="12.75" customHeight="1" x14ac:dyDescent="0.25">
      <c r="N761" s="276"/>
    </row>
    <row r="762" spans="14:14" ht="12.75" customHeight="1" x14ac:dyDescent="0.25">
      <c r="N762" s="276"/>
    </row>
    <row r="763" spans="14:14" ht="12.75" customHeight="1" x14ac:dyDescent="0.25">
      <c r="N763" s="276"/>
    </row>
    <row r="764" spans="14:14" ht="12.75" customHeight="1" x14ac:dyDescent="0.25">
      <c r="N764" s="276"/>
    </row>
    <row r="765" spans="14:14" ht="12.75" customHeight="1" x14ac:dyDescent="0.25">
      <c r="N765" s="276"/>
    </row>
    <row r="766" spans="14:14" ht="12.75" customHeight="1" x14ac:dyDescent="0.25">
      <c r="N766" s="276"/>
    </row>
    <row r="767" spans="14:14" ht="12.75" customHeight="1" x14ac:dyDescent="0.25">
      <c r="N767" s="276"/>
    </row>
    <row r="768" spans="14:14" ht="12.75" customHeight="1" x14ac:dyDescent="0.25">
      <c r="N768" s="276"/>
    </row>
    <row r="769" spans="14:14" ht="12.75" customHeight="1" x14ac:dyDescent="0.25">
      <c r="N769" s="276"/>
    </row>
    <row r="770" spans="14:14" ht="12.75" customHeight="1" x14ac:dyDescent="0.25">
      <c r="N770" s="276"/>
    </row>
    <row r="771" spans="14:14" ht="12.75" customHeight="1" x14ac:dyDescent="0.25">
      <c r="N771" s="276"/>
    </row>
    <row r="772" spans="14:14" ht="12.75" customHeight="1" x14ac:dyDescent="0.25">
      <c r="N772" s="276"/>
    </row>
    <row r="773" spans="14:14" ht="12.75" customHeight="1" x14ac:dyDescent="0.25">
      <c r="N773" s="276"/>
    </row>
    <row r="774" spans="14:14" ht="12.75" customHeight="1" x14ac:dyDescent="0.25">
      <c r="N774" s="276"/>
    </row>
    <row r="775" spans="14:14" ht="12.75" customHeight="1" x14ac:dyDescent="0.25">
      <c r="N775" s="276"/>
    </row>
    <row r="776" spans="14:14" ht="12.75" customHeight="1" x14ac:dyDescent="0.25">
      <c r="N776" s="276"/>
    </row>
    <row r="777" spans="14:14" ht="12.75" customHeight="1" x14ac:dyDescent="0.25">
      <c r="N777" s="276"/>
    </row>
    <row r="778" spans="14:14" ht="12.75" customHeight="1" x14ac:dyDescent="0.25">
      <c r="N778" s="276"/>
    </row>
    <row r="779" spans="14:14" ht="12.75" customHeight="1" x14ac:dyDescent="0.25">
      <c r="N779" s="276"/>
    </row>
    <row r="780" spans="14:14" ht="12.75" customHeight="1" x14ac:dyDescent="0.25">
      <c r="N780" s="276"/>
    </row>
    <row r="781" spans="14:14" ht="12.75" customHeight="1" x14ac:dyDescent="0.25">
      <c r="N781" s="276"/>
    </row>
    <row r="782" spans="14:14" ht="12.75" customHeight="1" x14ac:dyDescent="0.25">
      <c r="N782" s="276"/>
    </row>
    <row r="783" spans="14:14" ht="12.75" customHeight="1" x14ac:dyDescent="0.25">
      <c r="N783" s="276"/>
    </row>
    <row r="784" spans="14:14" ht="12.75" customHeight="1" x14ac:dyDescent="0.25">
      <c r="N784" s="276"/>
    </row>
    <row r="785" spans="14:14" ht="12.75" customHeight="1" x14ac:dyDescent="0.25">
      <c r="N785" s="276"/>
    </row>
    <row r="786" spans="14:14" ht="12.75" customHeight="1" x14ac:dyDescent="0.25">
      <c r="N786" s="276"/>
    </row>
    <row r="787" spans="14:14" ht="12.75" customHeight="1" x14ac:dyDescent="0.25">
      <c r="N787" s="276"/>
    </row>
    <row r="788" spans="14:14" ht="12.75" customHeight="1" x14ac:dyDescent="0.25">
      <c r="N788" s="276"/>
    </row>
    <row r="789" spans="14:14" ht="12.75" customHeight="1" x14ac:dyDescent="0.25">
      <c r="N789" s="276"/>
    </row>
    <row r="790" spans="14:14" ht="12.75" customHeight="1" x14ac:dyDescent="0.25">
      <c r="N790" s="276"/>
    </row>
    <row r="791" spans="14:14" ht="12.75" customHeight="1" x14ac:dyDescent="0.25">
      <c r="N791" s="276"/>
    </row>
    <row r="792" spans="14:14" ht="12.75" customHeight="1" x14ac:dyDescent="0.25">
      <c r="N792" s="276"/>
    </row>
    <row r="793" spans="14:14" ht="12.75" customHeight="1" x14ac:dyDescent="0.25">
      <c r="N793" s="276"/>
    </row>
    <row r="794" spans="14:14" ht="12.75" customHeight="1" x14ac:dyDescent="0.25">
      <c r="N794" s="276"/>
    </row>
    <row r="795" spans="14:14" ht="12.75" customHeight="1" x14ac:dyDescent="0.25">
      <c r="N795" s="276"/>
    </row>
    <row r="796" spans="14:14" ht="12.75" customHeight="1" x14ac:dyDescent="0.25">
      <c r="N796" s="276"/>
    </row>
    <row r="797" spans="14:14" ht="12.75" customHeight="1" x14ac:dyDescent="0.25">
      <c r="N797" s="276"/>
    </row>
    <row r="798" spans="14:14" ht="12.75" customHeight="1" x14ac:dyDescent="0.25">
      <c r="N798" s="276"/>
    </row>
    <row r="799" spans="14:14" ht="12.75" customHeight="1" x14ac:dyDescent="0.25">
      <c r="N799" s="276"/>
    </row>
    <row r="800" spans="14:14" ht="12.75" customHeight="1" x14ac:dyDescent="0.25">
      <c r="N800" s="276"/>
    </row>
    <row r="801" spans="14:14" ht="12.75" customHeight="1" x14ac:dyDescent="0.25">
      <c r="N801" s="276"/>
    </row>
    <row r="802" spans="14:14" ht="12.75" customHeight="1" x14ac:dyDescent="0.25">
      <c r="N802" s="276"/>
    </row>
    <row r="803" spans="14:14" ht="12.75" customHeight="1" x14ac:dyDescent="0.25">
      <c r="N803" s="276"/>
    </row>
    <row r="804" spans="14:14" ht="12.75" customHeight="1" x14ac:dyDescent="0.25">
      <c r="N804" s="276"/>
    </row>
    <row r="805" spans="14:14" ht="12.75" customHeight="1" x14ac:dyDescent="0.25">
      <c r="N805" s="276"/>
    </row>
    <row r="806" spans="14:14" ht="12.75" customHeight="1" x14ac:dyDescent="0.25">
      <c r="N806" s="276"/>
    </row>
    <row r="807" spans="14:14" ht="12.75" customHeight="1" x14ac:dyDescent="0.25">
      <c r="N807" s="276"/>
    </row>
    <row r="808" spans="14:14" ht="12.75" customHeight="1" x14ac:dyDescent="0.25">
      <c r="N808" s="276"/>
    </row>
    <row r="809" spans="14:14" ht="12.75" customHeight="1" x14ac:dyDescent="0.25">
      <c r="N809" s="276"/>
    </row>
    <row r="810" spans="14:14" ht="12.75" customHeight="1" x14ac:dyDescent="0.25">
      <c r="N810" s="276"/>
    </row>
    <row r="811" spans="14:14" ht="12.75" customHeight="1" x14ac:dyDescent="0.25">
      <c r="N811" s="276"/>
    </row>
    <row r="812" spans="14:14" ht="12.75" customHeight="1" x14ac:dyDescent="0.25">
      <c r="N812" s="276"/>
    </row>
    <row r="813" spans="14:14" ht="12.75" customHeight="1" x14ac:dyDescent="0.25">
      <c r="N813" s="276"/>
    </row>
    <row r="814" spans="14:14" ht="12.75" customHeight="1" x14ac:dyDescent="0.25">
      <c r="N814" s="276"/>
    </row>
    <row r="815" spans="14:14" ht="12.75" customHeight="1" x14ac:dyDescent="0.25">
      <c r="N815" s="276"/>
    </row>
    <row r="816" spans="14:14" ht="12.75" customHeight="1" x14ac:dyDescent="0.25">
      <c r="N816" s="276"/>
    </row>
    <row r="817" spans="14:14" ht="12.75" customHeight="1" x14ac:dyDescent="0.25">
      <c r="N817" s="276"/>
    </row>
    <row r="818" spans="14:14" ht="12.75" customHeight="1" x14ac:dyDescent="0.25">
      <c r="N818" s="276"/>
    </row>
    <row r="819" spans="14:14" ht="12.75" customHeight="1" x14ac:dyDescent="0.25">
      <c r="N819" s="276"/>
    </row>
    <row r="820" spans="14:14" ht="12.75" customHeight="1" x14ac:dyDescent="0.25">
      <c r="N820" s="276"/>
    </row>
    <row r="821" spans="14:14" ht="12.75" customHeight="1" x14ac:dyDescent="0.25">
      <c r="N821" s="276"/>
    </row>
    <row r="822" spans="14:14" ht="12.75" customHeight="1" x14ac:dyDescent="0.25">
      <c r="N822" s="276"/>
    </row>
    <row r="823" spans="14:14" ht="12.75" customHeight="1" x14ac:dyDescent="0.25">
      <c r="N823" s="276"/>
    </row>
    <row r="824" spans="14:14" ht="12.75" customHeight="1" x14ac:dyDescent="0.25">
      <c r="N824" s="276"/>
    </row>
    <row r="825" spans="14:14" ht="12.75" customHeight="1" x14ac:dyDescent="0.25">
      <c r="N825" s="276"/>
    </row>
    <row r="826" spans="14:14" ht="12.75" customHeight="1" x14ac:dyDescent="0.25">
      <c r="N826" s="276"/>
    </row>
    <row r="827" spans="14:14" ht="12.75" customHeight="1" x14ac:dyDescent="0.25">
      <c r="N827" s="276"/>
    </row>
    <row r="828" spans="14:14" ht="12.75" customHeight="1" x14ac:dyDescent="0.25">
      <c r="N828" s="276"/>
    </row>
    <row r="829" spans="14:14" ht="12.75" customHeight="1" x14ac:dyDescent="0.25">
      <c r="N829" s="276"/>
    </row>
    <row r="830" spans="14:14" ht="12.75" customHeight="1" x14ac:dyDescent="0.25">
      <c r="N830" s="276"/>
    </row>
    <row r="831" spans="14:14" ht="12.75" customHeight="1" x14ac:dyDescent="0.25">
      <c r="N831" s="276"/>
    </row>
    <row r="832" spans="14:14" ht="12.75" customHeight="1" x14ac:dyDescent="0.25">
      <c r="N832" s="276"/>
    </row>
    <row r="833" spans="14:14" ht="12.75" customHeight="1" x14ac:dyDescent="0.25">
      <c r="N833" s="276"/>
    </row>
    <row r="834" spans="14:14" ht="12.75" customHeight="1" x14ac:dyDescent="0.25">
      <c r="N834" s="276"/>
    </row>
    <row r="835" spans="14:14" ht="12.75" customHeight="1" x14ac:dyDescent="0.25">
      <c r="N835" s="276"/>
    </row>
    <row r="836" spans="14:14" ht="12.75" customHeight="1" x14ac:dyDescent="0.25">
      <c r="N836" s="276"/>
    </row>
    <row r="837" spans="14:14" ht="12.75" customHeight="1" x14ac:dyDescent="0.25">
      <c r="N837" s="276"/>
    </row>
    <row r="838" spans="14:14" ht="12.75" customHeight="1" x14ac:dyDescent="0.25">
      <c r="N838" s="276"/>
    </row>
    <row r="839" spans="14:14" ht="12.75" customHeight="1" x14ac:dyDescent="0.25">
      <c r="N839" s="276"/>
    </row>
    <row r="840" spans="14:14" ht="12.75" customHeight="1" x14ac:dyDescent="0.25">
      <c r="N840" s="276"/>
    </row>
    <row r="841" spans="14:14" ht="12.75" customHeight="1" x14ac:dyDescent="0.25">
      <c r="N841" s="276"/>
    </row>
    <row r="842" spans="14:14" ht="12.75" customHeight="1" x14ac:dyDescent="0.25">
      <c r="N842" s="276"/>
    </row>
    <row r="843" spans="14:14" ht="12.75" customHeight="1" x14ac:dyDescent="0.25">
      <c r="N843" s="276"/>
    </row>
    <row r="844" spans="14:14" ht="12.75" customHeight="1" x14ac:dyDescent="0.25">
      <c r="N844" s="276"/>
    </row>
    <row r="845" spans="14:14" ht="12.75" customHeight="1" x14ac:dyDescent="0.25">
      <c r="N845" s="276"/>
    </row>
    <row r="846" spans="14:14" ht="12.75" customHeight="1" x14ac:dyDescent="0.25">
      <c r="N846" s="276"/>
    </row>
    <row r="847" spans="14:14" ht="12.75" customHeight="1" x14ac:dyDescent="0.25">
      <c r="N847" s="276"/>
    </row>
    <row r="848" spans="14:14" ht="12.75" customHeight="1" x14ac:dyDescent="0.25">
      <c r="N848" s="276"/>
    </row>
    <row r="849" spans="14:14" ht="12.75" customHeight="1" x14ac:dyDescent="0.25">
      <c r="N849" s="276"/>
    </row>
    <row r="850" spans="14:14" ht="12.75" customHeight="1" x14ac:dyDescent="0.25">
      <c r="N850" s="276"/>
    </row>
    <row r="851" spans="14:14" ht="12.75" customHeight="1" x14ac:dyDescent="0.25">
      <c r="N851" s="276"/>
    </row>
    <row r="852" spans="14:14" ht="12.75" customHeight="1" x14ac:dyDescent="0.25">
      <c r="N852" s="276"/>
    </row>
    <row r="853" spans="14:14" ht="12.75" customHeight="1" x14ac:dyDescent="0.25">
      <c r="N853" s="276"/>
    </row>
    <row r="854" spans="14:14" ht="12.75" customHeight="1" x14ac:dyDescent="0.25">
      <c r="N854" s="276"/>
    </row>
    <row r="855" spans="14:14" ht="12.75" customHeight="1" x14ac:dyDescent="0.25">
      <c r="N855" s="276"/>
    </row>
    <row r="856" spans="14:14" ht="12.75" customHeight="1" x14ac:dyDescent="0.25">
      <c r="N856" s="276"/>
    </row>
    <row r="857" spans="14:14" ht="12.75" customHeight="1" x14ac:dyDescent="0.25">
      <c r="N857" s="276"/>
    </row>
    <row r="858" spans="14:14" ht="12.75" customHeight="1" x14ac:dyDescent="0.25">
      <c r="N858" s="276"/>
    </row>
    <row r="859" spans="14:14" ht="12.75" customHeight="1" x14ac:dyDescent="0.25">
      <c r="N859" s="276"/>
    </row>
    <row r="860" spans="14:14" ht="12.75" customHeight="1" x14ac:dyDescent="0.25">
      <c r="N860" s="276"/>
    </row>
    <row r="861" spans="14:14" ht="12.75" customHeight="1" x14ac:dyDescent="0.25">
      <c r="N861" s="276"/>
    </row>
    <row r="862" spans="14:14" ht="12.75" customHeight="1" x14ac:dyDescent="0.25">
      <c r="N862" s="276"/>
    </row>
    <row r="863" spans="14:14" ht="12.75" customHeight="1" x14ac:dyDescent="0.25">
      <c r="N863" s="276"/>
    </row>
    <row r="864" spans="14:14" ht="12.75" customHeight="1" x14ac:dyDescent="0.25">
      <c r="N864" s="276"/>
    </row>
    <row r="865" spans="14:14" ht="12.75" customHeight="1" x14ac:dyDescent="0.25">
      <c r="N865" s="276"/>
    </row>
    <row r="866" spans="14:14" ht="12.75" customHeight="1" x14ac:dyDescent="0.25">
      <c r="N866" s="276"/>
    </row>
    <row r="867" spans="14:14" ht="12.75" customHeight="1" x14ac:dyDescent="0.25">
      <c r="N867" s="276"/>
    </row>
    <row r="868" spans="14:14" ht="12.75" customHeight="1" x14ac:dyDescent="0.25">
      <c r="N868" s="276"/>
    </row>
    <row r="869" spans="14:14" ht="12.75" customHeight="1" x14ac:dyDescent="0.25">
      <c r="N869" s="276"/>
    </row>
    <row r="870" spans="14:14" ht="12.75" customHeight="1" x14ac:dyDescent="0.25">
      <c r="N870" s="276"/>
    </row>
    <row r="871" spans="14:14" ht="12.75" customHeight="1" x14ac:dyDescent="0.25">
      <c r="N871" s="276"/>
    </row>
    <row r="872" spans="14:14" ht="12.75" customHeight="1" x14ac:dyDescent="0.25">
      <c r="N872" s="276"/>
    </row>
    <row r="873" spans="14:14" ht="12.75" customHeight="1" x14ac:dyDescent="0.25">
      <c r="N873" s="276"/>
    </row>
    <row r="874" spans="14:14" ht="12.75" customHeight="1" x14ac:dyDescent="0.25">
      <c r="N874" s="276"/>
    </row>
    <row r="875" spans="14:14" ht="12.75" customHeight="1" x14ac:dyDescent="0.25">
      <c r="N875" s="276"/>
    </row>
    <row r="876" spans="14:14" ht="12.75" customHeight="1" x14ac:dyDescent="0.25">
      <c r="N876" s="276"/>
    </row>
    <row r="877" spans="14:14" ht="12.75" customHeight="1" x14ac:dyDescent="0.25">
      <c r="N877" s="276"/>
    </row>
    <row r="878" spans="14:14" ht="12.75" customHeight="1" x14ac:dyDescent="0.25">
      <c r="N878" s="276"/>
    </row>
    <row r="879" spans="14:14" ht="12.75" customHeight="1" x14ac:dyDescent="0.25">
      <c r="N879" s="276"/>
    </row>
    <row r="880" spans="14:14" ht="12.75" customHeight="1" x14ac:dyDescent="0.25">
      <c r="N880" s="276"/>
    </row>
    <row r="881" spans="14:14" ht="12.75" customHeight="1" x14ac:dyDescent="0.25">
      <c r="N881" s="276"/>
    </row>
    <row r="882" spans="14:14" ht="12.75" customHeight="1" x14ac:dyDescent="0.25">
      <c r="N882" s="276"/>
    </row>
    <row r="883" spans="14:14" ht="12.75" customHeight="1" x14ac:dyDescent="0.25">
      <c r="N883" s="276"/>
    </row>
    <row r="884" spans="14:14" ht="12.75" customHeight="1" x14ac:dyDescent="0.25">
      <c r="N884" s="276"/>
    </row>
    <row r="885" spans="14:14" ht="12.75" customHeight="1" x14ac:dyDescent="0.25">
      <c r="N885" s="276"/>
    </row>
    <row r="886" spans="14:14" ht="12.75" customHeight="1" x14ac:dyDescent="0.25">
      <c r="N886" s="276"/>
    </row>
    <row r="887" spans="14:14" ht="12.75" customHeight="1" x14ac:dyDescent="0.25">
      <c r="N887" s="276"/>
    </row>
    <row r="888" spans="14:14" ht="12.75" customHeight="1" x14ac:dyDescent="0.25">
      <c r="N888" s="276"/>
    </row>
    <row r="889" spans="14:14" ht="12.75" customHeight="1" x14ac:dyDescent="0.25">
      <c r="N889" s="276"/>
    </row>
    <row r="890" spans="14:14" ht="12.75" customHeight="1" x14ac:dyDescent="0.25">
      <c r="N890" s="276"/>
    </row>
    <row r="891" spans="14:14" ht="12.75" customHeight="1" x14ac:dyDescent="0.25">
      <c r="N891" s="276"/>
    </row>
    <row r="892" spans="14:14" ht="12.75" customHeight="1" x14ac:dyDescent="0.25">
      <c r="N892" s="276"/>
    </row>
    <row r="893" spans="14:14" ht="12.75" customHeight="1" x14ac:dyDescent="0.25">
      <c r="N893" s="276"/>
    </row>
    <row r="894" spans="14:14" ht="12.75" customHeight="1" x14ac:dyDescent="0.25">
      <c r="N894" s="276"/>
    </row>
    <row r="895" spans="14:14" ht="12.75" customHeight="1" x14ac:dyDescent="0.25">
      <c r="N895" s="276"/>
    </row>
    <row r="896" spans="14:14" ht="12.75" customHeight="1" x14ac:dyDescent="0.25">
      <c r="N896" s="276"/>
    </row>
    <row r="897" spans="14:14" ht="12.75" customHeight="1" x14ac:dyDescent="0.25">
      <c r="N897" s="276"/>
    </row>
    <row r="898" spans="14:14" ht="12.75" customHeight="1" x14ac:dyDescent="0.25">
      <c r="N898" s="276"/>
    </row>
    <row r="899" spans="14:14" ht="12.75" customHeight="1" x14ac:dyDescent="0.25">
      <c r="N899" s="276"/>
    </row>
    <row r="900" spans="14:14" ht="12.75" customHeight="1" x14ac:dyDescent="0.25">
      <c r="N900" s="276"/>
    </row>
    <row r="901" spans="14:14" ht="12.75" customHeight="1" x14ac:dyDescent="0.25">
      <c r="N901" s="276"/>
    </row>
    <row r="902" spans="14:14" ht="12.75" customHeight="1" x14ac:dyDescent="0.25">
      <c r="N902" s="276"/>
    </row>
    <row r="903" spans="14:14" ht="12.75" customHeight="1" x14ac:dyDescent="0.25">
      <c r="N903" s="276"/>
    </row>
    <row r="904" spans="14:14" ht="12.75" customHeight="1" x14ac:dyDescent="0.25">
      <c r="N904" s="276"/>
    </row>
    <row r="905" spans="14:14" ht="12.75" customHeight="1" x14ac:dyDescent="0.25">
      <c r="N905" s="276"/>
    </row>
    <row r="906" spans="14:14" ht="12.75" customHeight="1" x14ac:dyDescent="0.25">
      <c r="N906" s="276"/>
    </row>
    <row r="907" spans="14:14" ht="12.75" customHeight="1" x14ac:dyDescent="0.25">
      <c r="N907" s="276"/>
    </row>
    <row r="908" spans="14:14" ht="12.75" customHeight="1" x14ac:dyDescent="0.25">
      <c r="N908" s="276"/>
    </row>
    <row r="909" spans="14:14" ht="12.75" customHeight="1" x14ac:dyDescent="0.25">
      <c r="N909" s="276"/>
    </row>
    <row r="910" spans="14:14" ht="12.75" customHeight="1" x14ac:dyDescent="0.25">
      <c r="N910" s="276"/>
    </row>
    <row r="911" spans="14:14" ht="12.75" customHeight="1" x14ac:dyDescent="0.25">
      <c r="N911" s="276"/>
    </row>
    <row r="912" spans="14:14" ht="12.75" customHeight="1" x14ac:dyDescent="0.25">
      <c r="N912" s="276"/>
    </row>
    <row r="913" spans="14:14" ht="12.75" customHeight="1" x14ac:dyDescent="0.25">
      <c r="N913" s="276"/>
    </row>
    <row r="914" spans="14:14" ht="12.75" customHeight="1" x14ac:dyDescent="0.25">
      <c r="N914" s="276"/>
    </row>
    <row r="915" spans="14:14" ht="12.75" customHeight="1" x14ac:dyDescent="0.25">
      <c r="N915" s="276"/>
    </row>
    <row r="916" spans="14:14" ht="12.75" customHeight="1" x14ac:dyDescent="0.25">
      <c r="N916" s="276"/>
    </row>
    <row r="917" spans="14:14" ht="12.75" customHeight="1" x14ac:dyDescent="0.25">
      <c r="N917" s="276"/>
    </row>
    <row r="918" spans="14:14" ht="12.75" customHeight="1" x14ac:dyDescent="0.25">
      <c r="N918" s="276"/>
    </row>
    <row r="919" spans="14:14" ht="12.75" customHeight="1" x14ac:dyDescent="0.25">
      <c r="N919" s="276"/>
    </row>
    <row r="920" spans="14:14" ht="12.75" customHeight="1" x14ac:dyDescent="0.25">
      <c r="N920" s="276"/>
    </row>
    <row r="921" spans="14:14" ht="12.75" customHeight="1" x14ac:dyDescent="0.25">
      <c r="N921" s="276"/>
    </row>
    <row r="922" spans="14:14" ht="12.75" customHeight="1" x14ac:dyDescent="0.25">
      <c r="N922" s="276"/>
    </row>
    <row r="923" spans="14:14" ht="12.75" customHeight="1" x14ac:dyDescent="0.25">
      <c r="N923" s="276"/>
    </row>
    <row r="924" spans="14:14" ht="12.75" customHeight="1" x14ac:dyDescent="0.25">
      <c r="N924" s="276"/>
    </row>
    <row r="925" spans="14:14" ht="12.75" customHeight="1" x14ac:dyDescent="0.25">
      <c r="N925" s="276"/>
    </row>
    <row r="926" spans="14:14" ht="12.75" customHeight="1" x14ac:dyDescent="0.25">
      <c r="N926" s="276"/>
    </row>
    <row r="927" spans="14:14" ht="12.75" customHeight="1" x14ac:dyDescent="0.25">
      <c r="N927" s="276"/>
    </row>
    <row r="928" spans="14:14" ht="12.75" customHeight="1" x14ac:dyDescent="0.25">
      <c r="N928" s="276"/>
    </row>
    <row r="929" spans="14:14" ht="12.75" customHeight="1" x14ac:dyDescent="0.25">
      <c r="N929" s="276"/>
    </row>
    <row r="930" spans="14:14" ht="12.75" customHeight="1" x14ac:dyDescent="0.25">
      <c r="N930" s="276"/>
    </row>
    <row r="931" spans="14:14" ht="12.75" customHeight="1" x14ac:dyDescent="0.25">
      <c r="N931" s="276"/>
    </row>
    <row r="932" spans="14:14" ht="12.75" customHeight="1" x14ac:dyDescent="0.25">
      <c r="N932" s="276"/>
    </row>
    <row r="933" spans="14:14" ht="12.75" customHeight="1" x14ac:dyDescent="0.25">
      <c r="N933" s="276"/>
    </row>
    <row r="934" spans="14:14" ht="12.75" customHeight="1" x14ac:dyDescent="0.25">
      <c r="N934" s="276"/>
    </row>
    <row r="935" spans="14:14" ht="12.75" customHeight="1" x14ac:dyDescent="0.25">
      <c r="N935" s="276"/>
    </row>
    <row r="936" spans="14:14" ht="12.75" customHeight="1" x14ac:dyDescent="0.25">
      <c r="N936" s="276"/>
    </row>
    <row r="937" spans="14:14" ht="12.75" customHeight="1" x14ac:dyDescent="0.25">
      <c r="N937" s="276"/>
    </row>
    <row r="938" spans="14:14" ht="12.75" customHeight="1" x14ac:dyDescent="0.25">
      <c r="N938" s="276"/>
    </row>
    <row r="939" spans="14:14" ht="12.75" customHeight="1" x14ac:dyDescent="0.25">
      <c r="N939" s="276"/>
    </row>
    <row r="940" spans="14:14" ht="12.75" customHeight="1" x14ac:dyDescent="0.25">
      <c r="N940" s="276"/>
    </row>
    <row r="941" spans="14:14" ht="12.75" customHeight="1" x14ac:dyDescent="0.25">
      <c r="N941" s="276"/>
    </row>
    <row r="942" spans="14:14" ht="12.75" customHeight="1" x14ac:dyDescent="0.25">
      <c r="N942" s="276"/>
    </row>
    <row r="943" spans="14:14" ht="12.75" customHeight="1" x14ac:dyDescent="0.25">
      <c r="N943" s="276"/>
    </row>
    <row r="944" spans="14:14" ht="12.75" customHeight="1" x14ac:dyDescent="0.25">
      <c r="N944" s="276"/>
    </row>
    <row r="945" spans="14:14" ht="12.75" customHeight="1" x14ac:dyDescent="0.25">
      <c r="N945" s="276"/>
    </row>
    <row r="946" spans="14:14" ht="12.75" customHeight="1" x14ac:dyDescent="0.25">
      <c r="N946" s="276"/>
    </row>
    <row r="947" spans="14:14" ht="12.75" customHeight="1" x14ac:dyDescent="0.25">
      <c r="N947" s="276"/>
    </row>
    <row r="948" spans="14:14" ht="12.75" customHeight="1" x14ac:dyDescent="0.25">
      <c r="N948" s="276"/>
    </row>
    <row r="949" spans="14:14" ht="12.75" customHeight="1" x14ac:dyDescent="0.25">
      <c r="N949" s="276"/>
    </row>
    <row r="950" spans="14:14" ht="12.75" customHeight="1" x14ac:dyDescent="0.25">
      <c r="N950" s="276"/>
    </row>
    <row r="951" spans="14:14" ht="12.75" customHeight="1" x14ac:dyDescent="0.25">
      <c r="N951" s="276"/>
    </row>
    <row r="952" spans="14:14" ht="12.75" customHeight="1" x14ac:dyDescent="0.25">
      <c r="N952" s="276"/>
    </row>
    <row r="953" spans="14:14" ht="12.75" customHeight="1" x14ac:dyDescent="0.25">
      <c r="N953" s="276"/>
    </row>
    <row r="954" spans="14:14" ht="12.75" customHeight="1" x14ac:dyDescent="0.25">
      <c r="N954" s="276"/>
    </row>
    <row r="955" spans="14:14" ht="12.75" customHeight="1" x14ac:dyDescent="0.25">
      <c r="N955" s="276"/>
    </row>
    <row r="956" spans="14:14" ht="12.75" customHeight="1" x14ac:dyDescent="0.25">
      <c r="N956" s="276"/>
    </row>
    <row r="957" spans="14:14" ht="12.75" customHeight="1" x14ac:dyDescent="0.25">
      <c r="N957" s="276"/>
    </row>
    <row r="958" spans="14:14" ht="12.75" customHeight="1" x14ac:dyDescent="0.25">
      <c r="N958" s="276"/>
    </row>
    <row r="959" spans="14:14" ht="12.75" customHeight="1" x14ac:dyDescent="0.25">
      <c r="N959" s="276"/>
    </row>
    <row r="960" spans="14:14" ht="12.75" customHeight="1" x14ac:dyDescent="0.25">
      <c r="N960" s="276"/>
    </row>
    <row r="961" spans="14:14" ht="12.75" customHeight="1" x14ac:dyDescent="0.25">
      <c r="N961" s="276"/>
    </row>
    <row r="962" spans="14:14" ht="12.75" customHeight="1" x14ac:dyDescent="0.25">
      <c r="N962" s="276"/>
    </row>
    <row r="963" spans="14:14" ht="12.75" customHeight="1" x14ac:dyDescent="0.25">
      <c r="N963" s="276"/>
    </row>
    <row r="964" spans="14:14" ht="12.75" customHeight="1" x14ac:dyDescent="0.25">
      <c r="N964" s="276"/>
    </row>
    <row r="965" spans="14:14" ht="12.75" customHeight="1" x14ac:dyDescent="0.25">
      <c r="N965" s="276"/>
    </row>
    <row r="966" spans="14:14" ht="12.75" customHeight="1" x14ac:dyDescent="0.25">
      <c r="N966" s="276"/>
    </row>
    <row r="967" spans="14:14" ht="12.75" customHeight="1" x14ac:dyDescent="0.25">
      <c r="N967" s="276"/>
    </row>
    <row r="968" spans="14:14" ht="12.75" customHeight="1" x14ac:dyDescent="0.25">
      <c r="N968" s="276"/>
    </row>
    <row r="969" spans="14:14" ht="12.75" customHeight="1" x14ac:dyDescent="0.25">
      <c r="N969" s="276"/>
    </row>
    <row r="970" spans="14:14" ht="12.75" customHeight="1" x14ac:dyDescent="0.25">
      <c r="N970" s="276"/>
    </row>
    <row r="971" spans="14:14" ht="12.75" customHeight="1" x14ac:dyDescent="0.25">
      <c r="N971" s="276"/>
    </row>
    <row r="972" spans="14:14" ht="12.75" customHeight="1" x14ac:dyDescent="0.25">
      <c r="N972" s="276"/>
    </row>
    <row r="973" spans="14:14" ht="12.75" customHeight="1" x14ac:dyDescent="0.25">
      <c r="N973" s="276"/>
    </row>
    <row r="974" spans="14:14" ht="12.75" customHeight="1" x14ac:dyDescent="0.25">
      <c r="N974" s="276"/>
    </row>
    <row r="975" spans="14:14" ht="12.75" customHeight="1" x14ac:dyDescent="0.25">
      <c r="N975" s="276"/>
    </row>
    <row r="976" spans="14:14" ht="12.75" customHeight="1" x14ac:dyDescent="0.25">
      <c r="N976" s="276"/>
    </row>
    <row r="977" spans="14:14" ht="12.75" customHeight="1" x14ac:dyDescent="0.25">
      <c r="N977" s="276"/>
    </row>
    <row r="978" spans="14:14" ht="12.75" customHeight="1" x14ac:dyDescent="0.25">
      <c r="N978" s="276"/>
    </row>
    <row r="979" spans="14:14" ht="12.75" customHeight="1" x14ac:dyDescent="0.25">
      <c r="N979" s="276"/>
    </row>
    <row r="980" spans="14:14" ht="12.75" customHeight="1" x14ac:dyDescent="0.25">
      <c r="N980" s="276"/>
    </row>
    <row r="981" spans="14:14" ht="12.75" customHeight="1" x14ac:dyDescent="0.25">
      <c r="N981" s="276"/>
    </row>
    <row r="982" spans="14:14" ht="12.75" customHeight="1" x14ac:dyDescent="0.25">
      <c r="N982" s="276"/>
    </row>
    <row r="983" spans="14:14" ht="12.75" customHeight="1" x14ac:dyDescent="0.25">
      <c r="N983" s="276"/>
    </row>
    <row r="984" spans="14:14" ht="12.75" customHeight="1" x14ac:dyDescent="0.25">
      <c r="N984" s="276"/>
    </row>
    <row r="985" spans="14:14" ht="12.75" customHeight="1" x14ac:dyDescent="0.25">
      <c r="N985" s="276"/>
    </row>
    <row r="986" spans="14:14" ht="12.75" customHeight="1" x14ac:dyDescent="0.25">
      <c r="N986" s="276"/>
    </row>
    <row r="987" spans="14:14" ht="12.75" customHeight="1" x14ac:dyDescent="0.25">
      <c r="N987" s="276"/>
    </row>
    <row r="988" spans="14:14" ht="12.75" customHeight="1" x14ac:dyDescent="0.25">
      <c r="N988" s="276"/>
    </row>
    <row r="989" spans="14:14" ht="12.75" customHeight="1" x14ac:dyDescent="0.25">
      <c r="N989" s="276"/>
    </row>
    <row r="990" spans="14:14" ht="12.75" customHeight="1" x14ac:dyDescent="0.25">
      <c r="N990" s="276"/>
    </row>
    <row r="991" spans="14:14" ht="12.75" customHeight="1" x14ac:dyDescent="0.25">
      <c r="N991" s="276"/>
    </row>
    <row r="992" spans="14:14" ht="12.75" customHeight="1" x14ac:dyDescent="0.25">
      <c r="N992" s="276"/>
    </row>
    <row r="993" spans="14:14" ht="12.75" customHeight="1" x14ac:dyDescent="0.25">
      <c r="N993" s="276"/>
    </row>
    <row r="994" spans="14:14" ht="12.75" customHeight="1" x14ac:dyDescent="0.25">
      <c r="N994" s="276"/>
    </row>
    <row r="995" spans="14:14" ht="12.75" customHeight="1" x14ac:dyDescent="0.25">
      <c r="N995" s="276"/>
    </row>
    <row r="996" spans="14:14" ht="12.75" customHeight="1" x14ac:dyDescent="0.25">
      <c r="N996" s="276"/>
    </row>
    <row r="997" spans="14:14" ht="12.75" customHeight="1" x14ac:dyDescent="0.25">
      <c r="N997" s="276"/>
    </row>
    <row r="998" spans="14:14" ht="12.75" customHeight="1" x14ac:dyDescent="0.25">
      <c r="N998" s="276"/>
    </row>
    <row r="999" spans="14:14" ht="12.75" customHeight="1" x14ac:dyDescent="0.25">
      <c r="N999" s="276"/>
    </row>
    <row r="1000" spans="14:14" ht="12.75" customHeight="1" x14ac:dyDescent="0.25">
      <c r="N1000" s="276"/>
    </row>
  </sheetData>
  <mergeCells count="33">
    <mergeCell ref="F132:F133"/>
    <mergeCell ref="G132:G133"/>
    <mergeCell ref="H132:H133"/>
    <mergeCell ref="F134:F135"/>
    <mergeCell ref="G134:G135"/>
    <mergeCell ref="H134:H135"/>
    <mergeCell ref="C12:E12"/>
    <mergeCell ref="G47:G48"/>
    <mergeCell ref="H47:H48"/>
    <mergeCell ref="K104:K105"/>
    <mergeCell ref="L104:L105"/>
    <mergeCell ref="F47:F48"/>
    <mergeCell ref="E104:E105"/>
    <mergeCell ref="F104:F105"/>
    <mergeCell ref="G104:G105"/>
    <mergeCell ref="H104:H105"/>
    <mergeCell ref="I104:I105"/>
    <mergeCell ref="J104:J105"/>
    <mergeCell ref="E7:K7"/>
    <mergeCell ref="E8:K8"/>
    <mergeCell ref="E9:K9"/>
    <mergeCell ref="A10:K10"/>
    <mergeCell ref="A1:K1"/>
    <mergeCell ref="A2:K2"/>
    <mergeCell ref="A3:K3"/>
    <mergeCell ref="A4:K4"/>
    <mergeCell ref="A5:D5"/>
    <mergeCell ref="E5:K5"/>
    <mergeCell ref="E6:K6"/>
    <mergeCell ref="A6:D6"/>
    <mergeCell ref="A7:D7"/>
    <mergeCell ref="A8:D8"/>
    <mergeCell ref="A9:D9"/>
  </mergeCells>
  <conditionalFormatting sqref="K130">
    <cfRule type="expression" dxfId="2" priority="1" stopIfTrue="1">
      <formula>$K$131&lt;&gt;0</formula>
    </cfRule>
  </conditionalFormatting>
  <conditionalFormatting sqref="K131">
    <cfRule type="cellIs" dxfId="1" priority="2" stopIfTrue="1" operator="notEqual">
      <formula>0</formula>
    </cfRule>
  </conditionalFormatting>
  <pageMargins left="0.09" right="0.06" top="0.76" bottom="0.72" header="0" footer="0"/>
  <pageSetup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000"/>
  <sheetViews>
    <sheetView showGridLines="0" workbookViewId="0"/>
  </sheetViews>
  <sheetFormatPr defaultColWidth="12.6328125" defaultRowHeight="15" customHeight="1" x14ac:dyDescent="0.25"/>
  <cols>
    <col min="1" max="1" width="3.453125" customWidth="1"/>
    <col min="2" max="2" width="3.6328125" customWidth="1"/>
    <col min="3" max="3" width="5.453125" customWidth="1"/>
    <col min="4" max="4" width="59.36328125" customWidth="1"/>
    <col min="5" max="5" width="14.453125" customWidth="1"/>
    <col min="6" max="6" width="16" customWidth="1"/>
    <col min="7" max="7" width="15.08984375" customWidth="1"/>
    <col min="8" max="8" width="17.36328125" customWidth="1"/>
    <col min="9" max="9" width="14.453125" customWidth="1"/>
    <col min="10" max="10" width="13.90625" customWidth="1"/>
    <col min="11" max="26" width="8.90625" customWidth="1"/>
  </cols>
  <sheetData>
    <row r="1" spans="1:10" ht="12.75" customHeight="1" x14ac:dyDescent="0.4">
      <c r="A1" s="367" t="s">
        <v>225</v>
      </c>
      <c r="B1" s="329"/>
      <c r="C1" s="329"/>
      <c r="D1" s="329"/>
      <c r="E1" s="329"/>
      <c r="F1" s="329"/>
      <c r="G1" s="329"/>
      <c r="H1" s="329"/>
      <c r="I1" s="329"/>
      <c r="J1" s="329"/>
    </row>
    <row r="2" spans="1:10" ht="12.75" customHeight="1" x14ac:dyDescent="0.4">
      <c r="A2" s="367" t="s">
        <v>226</v>
      </c>
      <c r="B2" s="329"/>
      <c r="C2" s="329"/>
      <c r="D2" s="329"/>
      <c r="E2" s="329"/>
      <c r="F2" s="329"/>
      <c r="G2" s="329"/>
      <c r="H2" s="329"/>
      <c r="I2" s="329"/>
      <c r="J2" s="329"/>
    </row>
    <row r="3" spans="1:10" ht="12.75" customHeight="1" x14ac:dyDescent="0.25">
      <c r="A3" s="340"/>
      <c r="B3" s="329"/>
      <c r="C3" s="329"/>
      <c r="D3" s="329"/>
      <c r="E3" s="329"/>
      <c r="F3" s="329"/>
      <c r="G3" s="329"/>
      <c r="H3" s="329"/>
      <c r="I3" s="329"/>
      <c r="J3" s="329"/>
    </row>
    <row r="4" spans="1:10" ht="12.75" customHeight="1" x14ac:dyDescent="0.35">
      <c r="A4" s="340"/>
      <c r="B4" s="329"/>
      <c r="C4" s="329"/>
      <c r="D4" s="277" t="s">
        <v>4</v>
      </c>
      <c r="E4" s="368" t="s">
        <v>227</v>
      </c>
      <c r="F4" s="334"/>
      <c r="G4" s="334"/>
      <c r="H4" s="369"/>
      <c r="I4" s="4"/>
      <c r="J4" s="4"/>
    </row>
    <row r="5" spans="1:10" ht="12.75" customHeight="1" x14ac:dyDescent="0.35">
      <c r="A5" s="340"/>
      <c r="B5" s="329"/>
      <c r="C5" s="329"/>
      <c r="D5" s="277" t="s">
        <v>6</v>
      </c>
      <c r="E5" s="368" t="s">
        <v>228</v>
      </c>
      <c r="F5" s="334"/>
      <c r="G5" s="334"/>
      <c r="H5" s="369"/>
      <c r="I5" s="4"/>
      <c r="J5" s="4"/>
    </row>
    <row r="6" spans="1:10" ht="12.75" customHeight="1" x14ac:dyDescent="0.35">
      <c r="A6" s="4"/>
      <c r="B6" s="4"/>
      <c r="C6" s="4"/>
      <c r="D6" s="277" t="s">
        <v>8</v>
      </c>
      <c r="E6" s="370" t="s">
        <v>9</v>
      </c>
      <c r="F6" s="334"/>
      <c r="G6" s="334"/>
      <c r="H6" s="369"/>
      <c r="I6" s="4"/>
      <c r="J6" s="4"/>
    </row>
    <row r="7" spans="1:10" ht="12.75" customHeight="1" x14ac:dyDescent="0.35">
      <c r="A7" s="4"/>
      <c r="B7" s="4"/>
      <c r="C7" s="4"/>
      <c r="D7" s="277" t="s">
        <v>10</v>
      </c>
      <c r="E7" s="368" t="s">
        <v>11</v>
      </c>
      <c r="F7" s="334"/>
      <c r="G7" s="334"/>
      <c r="H7" s="369"/>
      <c r="I7" s="4"/>
      <c r="J7" s="4"/>
    </row>
    <row r="8" spans="1:10" ht="12.75" customHeight="1" x14ac:dyDescent="0.35">
      <c r="A8" s="4"/>
      <c r="B8" s="4"/>
      <c r="C8" s="4"/>
      <c r="D8" s="277" t="s">
        <v>12</v>
      </c>
      <c r="E8" s="368" t="s">
        <v>13</v>
      </c>
      <c r="F8" s="334"/>
      <c r="G8" s="334"/>
      <c r="H8" s="369"/>
      <c r="I8" s="4"/>
      <c r="J8" s="4"/>
    </row>
    <row r="9" spans="1:10" ht="12.75" customHeight="1" x14ac:dyDescent="0.35">
      <c r="A9" s="4"/>
      <c r="B9" s="4"/>
      <c r="C9" s="4"/>
      <c r="D9" s="277" t="s">
        <v>229</v>
      </c>
      <c r="E9" s="371" t="s">
        <v>230</v>
      </c>
      <c r="F9" s="334"/>
      <c r="G9" s="334"/>
      <c r="H9" s="369"/>
      <c r="I9" s="4"/>
      <c r="J9" s="4"/>
    </row>
    <row r="10" spans="1:10" ht="12.7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.75" customHeight="1" x14ac:dyDescent="0.3">
      <c r="A11" s="278"/>
      <c r="B11" s="279"/>
      <c r="C11" s="279"/>
      <c r="D11" s="279"/>
      <c r="E11" s="279"/>
      <c r="F11" s="372" t="s">
        <v>231</v>
      </c>
      <c r="G11" s="373"/>
      <c r="H11" s="374"/>
      <c r="I11" s="375" t="s">
        <v>232</v>
      </c>
      <c r="J11" s="377" t="s">
        <v>233</v>
      </c>
    </row>
    <row r="12" spans="1:10" ht="12.75" customHeight="1" x14ac:dyDescent="0.3">
      <c r="A12" s="38"/>
      <c r="B12" s="39"/>
      <c r="C12" s="39"/>
      <c r="D12" s="40" t="s">
        <v>53</v>
      </c>
      <c r="E12" s="41" t="s">
        <v>54</v>
      </c>
      <c r="F12" s="42" t="s">
        <v>58</v>
      </c>
      <c r="G12" s="42" t="s">
        <v>59</v>
      </c>
      <c r="H12" s="42" t="s">
        <v>234</v>
      </c>
      <c r="I12" s="376"/>
      <c r="J12" s="378"/>
    </row>
    <row r="13" spans="1:10" ht="12.75" customHeight="1" x14ac:dyDescent="0.3">
      <c r="A13" s="46" t="s">
        <v>64</v>
      </c>
      <c r="B13" s="47" t="s">
        <v>65</v>
      </c>
      <c r="C13" s="48"/>
      <c r="D13" s="48"/>
      <c r="E13" s="49" t="s">
        <v>66</v>
      </c>
      <c r="F13" s="51"/>
      <c r="G13" s="52"/>
      <c r="H13" s="53"/>
      <c r="I13" s="379"/>
      <c r="J13" s="381"/>
    </row>
    <row r="14" spans="1:10" ht="12.75" customHeight="1" x14ac:dyDescent="0.3">
      <c r="A14" s="46"/>
      <c r="B14" s="57" t="s">
        <v>67</v>
      </c>
      <c r="C14" s="48" t="s">
        <v>68</v>
      </c>
      <c r="D14" s="48"/>
      <c r="E14" s="49" t="s">
        <v>66</v>
      </c>
      <c r="F14" s="60"/>
      <c r="G14" s="52"/>
      <c r="H14" s="61"/>
      <c r="I14" s="380"/>
      <c r="J14" s="382"/>
    </row>
    <row r="15" spans="1:10" ht="12.75" customHeight="1" x14ac:dyDescent="0.3">
      <c r="A15" s="46"/>
      <c r="B15" s="47"/>
      <c r="C15" s="48"/>
      <c r="D15" s="48" t="s">
        <v>69</v>
      </c>
      <c r="E15" s="280">
        <v>8011</v>
      </c>
      <c r="F15" s="121">
        <f>'Alternative Form'!K20</f>
        <v>1128901</v>
      </c>
      <c r="G15" s="69"/>
      <c r="H15" s="70">
        <f t="shared" ref="H15:H20" si="0">SUM(F15)</f>
        <v>1128901</v>
      </c>
      <c r="I15" s="281">
        <v>1860049</v>
      </c>
      <c r="J15" s="282">
        <v>2118833</v>
      </c>
    </row>
    <row r="16" spans="1:10" ht="12.75" customHeight="1" x14ac:dyDescent="0.3">
      <c r="A16" s="46"/>
      <c r="B16" s="47"/>
      <c r="C16" s="48"/>
      <c r="D16" s="48" t="s">
        <v>70</v>
      </c>
      <c r="E16" s="49">
        <v>8012</v>
      </c>
      <c r="F16" s="185">
        <f>'Alternative Form'!K21</f>
        <v>19000</v>
      </c>
      <c r="G16" s="69"/>
      <c r="H16" s="70">
        <f t="shared" si="0"/>
        <v>19000</v>
      </c>
      <c r="I16" s="281">
        <v>30000</v>
      </c>
      <c r="J16" s="282">
        <v>33000</v>
      </c>
    </row>
    <row r="17" spans="1:10" ht="12.75" customHeight="1" x14ac:dyDescent="0.3">
      <c r="A17" s="46"/>
      <c r="B17" s="47"/>
      <c r="C17" s="48"/>
      <c r="D17" s="48" t="s">
        <v>71</v>
      </c>
      <c r="E17" s="49">
        <v>8019</v>
      </c>
      <c r="F17" s="185">
        <f>'Alternative Form'!K22</f>
        <v>0</v>
      </c>
      <c r="G17" s="69"/>
      <c r="H17" s="70">
        <f t="shared" si="0"/>
        <v>0</v>
      </c>
      <c r="I17" s="281">
        <v>0</v>
      </c>
      <c r="J17" s="282">
        <v>0</v>
      </c>
    </row>
    <row r="18" spans="1:10" ht="12.75" customHeight="1" x14ac:dyDescent="0.3">
      <c r="A18" s="46"/>
      <c r="B18" s="47"/>
      <c r="C18" s="48"/>
      <c r="D18" s="48" t="s">
        <v>72</v>
      </c>
      <c r="E18" s="64">
        <v>8096</v>
      </c>
      <c r="F18" s="68">
        <f>'Alternative Form'!K23</f>
        <v>17195</v>
      </c>
      <c r="G18" s="69"/>
      <c r="H18" s="70">
        <f t="shared" si="0"/>
        <v>17195</v>
      </c>
      <c r="I18" s="281">
        <v>27150</v>
      </c>
      <c r="J18" s="282">
        <v>29865</v>
      </c>
    </row>
    <row r="19" spans="1:10" ht="12.75" customHeight="1" x14ac:dyDescent="0.3">
      <c r="A19" s="46"/>
      <c r="B19" s="47"/>
      <c r="C19" s="48"/>
      <c r="D19" s="48" t="s">
        <v>73</v>
      </c>
      <c r="E19" s="72" t="s">
        <v>74</v>
      </c>
      <c r="F19" s="185">
        <f>'Alternative Form'!K24</f>
        <v>0</v>
      </c>
      <c r="G19" s="69"/>
      <c r="H19" s="73">
        <f t="shared" si="0"/>
        <v>0</v>
      </c>
      <c r="I19" s="281">
        <v>0</v>
      </c>
      <c r="J19" s="283">
        <v>0</v>
      </c>
    </row>
    <row r="20" spans="1:10" ht="12.75" customHeight="1" x14ac:dyDescent="0.3">
      <c r="A20" s="46"/>
      <c r="B20" s="47"/>
      <c r="C20" s="48"/>
      <c r="D20" s="74" t="s">
        <v>75</v>
      </c>
      <c r="E20" s="75" t="s">
        <v>66</v>
      </c>
      <c r="F20" s="78">
        <f>SUM(F15:F19)</f>
        <v>1165096</v>
      </c>
      <c r="G20" s="79"/>
      <c r="H20" s="80">
        <f t="shared" si="0"/>
        <v>1165096</v>
      </c>
      <c r="I20" s="78">
        <f t="shared" ref="I20:J20" si="1">SUM(I15:I19)</f>
        <v>1917199</v>
      </c>
      <c r="J20" s="284">
        <f t="shared" si="1"/>
        <v>2181698</v>
      </c>
    </row>
    <row r="21" spans="1:10" ht="12.75" customHeight="1" x14ac:dyDescent="0.3">
      <c r="A21" s="46"/>
      <c r="B21" s="47"/>
      <c r="C21" s="48"/>
      <c r="D21" s="48"/>
      <c r="E21" s="49" t="s">
        <v>66</v>
      </c>
      <c r="F21" s="86"/>
      <c r="G21" s="87"/>
      <c r="H21" s="88"/>
      <c r="I21" s="383"/>
      <c r="J21" s="384"/>
    </row>
    <row r="22" spans="1:10" ht="12.75" customHeight="1" x14ac:dyDescent="0.3">
      <c r="A22" s="46"/>
      <c r="B22" s="57" t="s">
        <v>76</v>
      </c>
      <c r="C22" s="48" t="s">
        <v>235</v>
      </c>
      <c r="D22" s="48"/>
      <c r="E22" s="49" t="s">
        <v>66</v>
      </c>
      <c r="F22" s="89"/>
      <c r="G22" s="90"/>
      <c r="H22" s="61"/>
      <c r="I22" s="380"/>
      <c r="J22" s="382"/>
    </row>
    <row r="23" spans="1:10" ht="12.75" customHeight="1" x14ac:dyDescent="0.3">
      <c r="A23" s="46"/>
      <c r="B23" s="48"/>
      <c r="C23" s="48"/>
      <c r="D23" s="48" t="s">
        <v>78</v>
      </c>
      <c r="E23" s="64">
        <v>8290</v>
      </c>
      <c r="F23" s="89"/>
      <c r="G23" s="93">
        <f>'Alternative Form'!J28</f>
        <v>0</v>
      </c>
      <c r="H23" s="70">
        <f t="shared" ref="H23:H25" si="2">SUM(G23)</f>
        <v>0</v>
      </c>
      <c r="I23" s="285">
        <v>0</v>
      </c>
      <c r="J23" s="286">
        <v>0</v>
      </c>
    </row>
    <row r="24" spans="1:10" ht="12.75" customHeight="1" x14ac:dyDescent="0.3">
      <c r="A24" s="46"/>
      <c r="B24" s="48"/>
      <c r="C24" s="48"/>
      <c r="D24" s="48" t="s">
        <v>79</v>
      </c>
      <c r="E24" s="94" t="s">
        <v>80</v>
      </c>
      <c r="F24" s="89"/>
      <c r="G24" s="66">
        <f>'Alternative Form'!J29</f>
        <v>0</v>
      </c>
      <c r="H24" s="70">
        <f t="shared" si="2"/>
        <v>0</v>
      </c>
      <c r="I24" s="285">
        <v>15200</v>
      </c>
      <c r="J24" s="286">
        <v>24000</v>
      </c>
    </row>
    <row r="25" spans="1:10" ht="12.75" customHeight="1" x14ac:dyDescent="0.3">
      <c r="A25" s="46"/>
      <c r="B25" s="48"/>
      <c r="C25" s="48"/>
      <c r="D25" s="48" t="s">
        <v>81</v>
      </c>
      <c r="E25" s="64">
        <v>8220</v>
      </c>
      <c r="F25" s="96"/>
      <c r="G25" s="66">
        <f>'Alternative Form'!J30</f>
        <v>0</v>
      </c>
      <c r="H25" s="70">
        <f t="shared" si="2"/>
        <v>0</v>
      </c>
      <c r="I25" s="285">
        <v>0</v>
      </c>
      <c r="J25" s="286">
        <v>0</v>
      </c>
    </row>
    <row r="26" spans="1:10" ht="12.75" customHeight="1" x14ac:dyDescent="0.3">
      <c r="A26" s="46"/>
      <c r="B26" s="48"/>
      <c r="C26" s="48"/>
      <c r="D26" s="48" t="s">
        <v>82</v>
      </c>
      <c r="E26" s="97">
        <v>8290</v>
      </c>
      <c r="F26" s="100">
        <f>'Alternative Form'!I31</f>
        <v>0</v>
      </c>
      <c r="G26" s="101">
        <f>'Alternative Form'!J31</f>
        <v>0</v>
      </c>
      <c r="H26" s="61">
        <f t="shared" ref="H26:H27" si="3">SUM(F26:G26)</f>
        <v>0</v>
      </c>
      <c r="I26" s="285">
        <v>0</v>
      </c>
      <c r="J26" s="287">
        <v>0</v>
      </c>
    </row>
    <row r="27" spans="1:10" ht="12.75" customHeight="1" x14ac:dyDescent="0.3">
      <c r="A27" s="46"/>
      <c r="B27" s="48"/>
      <c r="C27" s="48"/>
      <c r="D27" s="74" t="s">
        <v>83</v>
      </c>
      <c r="E27" s="102" t="s">
        <v>66</v>
      </c>
      <c r="F27" s="78">
        <f>SUM(F26)</f>
        <v>0</v>
      </c>
      <c r="G27" s="104">
        <f>SUM(G23:G26)</f>
        <v>0</v>
      </c>
      <c r="H27" s="80">
        <f t="shared" si="3"/>
        <v>0</v>
      </c>
      <c r="I27" s="288">
        <f t="shared" ref="I27:J27" si="4">SUM(I23:I26)</f>
        <v>15200</v>
      </c>
      <c r="J27" s="289">
        <f t="shared" si="4"/>
        <v>24000</v>
      </c>
    </row>
    <row r="28" spans="1:10" ht="12.75" customHeight="1" x14ac:dyDescent="0.3">
      <c r="A28" s="46"/>
      <c r="B28" s="48"/>
      <c r="C28" s="48"/>
      <c r="D28" s="48"/>
      <c r="E28" s="49" t="s">
        <v>66</v>
      </c>
      <c r="F28" s="106"/>
      <c r="G28" s="107"/>
      <c r="H28" s="88"/>
      <c r="I28" s="385"/>
      <c r="J28" s="387"/>
    </row>
    <row r="29" spans="1:10" ht="12.75" customHeight="1" x14ac:dyDescent="0.3">
      <c r="A29" s="108"/>
      <c r="B29" s="57" t="s">
        <v>84</v>
      </c>
      <c r="C29" s="48" t="s">
        <v>85</v>
      </c>
      <c r="D29" s="48"/>
      <c r="E29" s="49" t="s">
        <v>66</v>
      </c>
      <c r="F29" s="109"/>
      <c r="G29" s="69"/>
      <c r="H29" s="61"/>
      <c r="I29" s="386"/>
      <c r="J29" s="388"/>
    </row>
    <row r="30" spans="1:10" ht="12.75" customHeight="1" x14ac:dyDescent="0.3">
      <c r="A30" s="108"/>
      <c r="B30" s="47"/>
      <c r="C30" s="48"/>
      <c r="D30" s="48" t="s">
        <v>86</v>
      </c>
      <c r="E30" s="97" t="s">
        <v>87</v>
      </c>
      <c r="F30" s="111"/>
      <c r="G30" s="290">
        <f>'Alternative Form'!K35</f>
        <v>92969</v>
      </c>
      <c r="H30" s="70">
        <f>G30</f>
        <v>92969</v>
      </c>
      <c r="I30" s="281">
        <v>146793</v>
      </c>
      <c r="J30" s="282">
        <v>161472</v>
      </c>
    </row>
    <row r="31" spans="1:10" ht="12.75" customHeight="1" x14ac:dyDescent="0.3">
      <c r="A31" s="108"/>
      <c r="B31" s="47"/>
      <c r="C31" s="48"/>
      <c r="D31" s="48" t="s">
        <v>88</v>
      </c>
      <c r="E31" s="97">
        <v>8520</v>
      </c>
      <c r="F31" s="89"/>
      <c r="G31" s="101">
        <f>'Alternative Form'!J36</f>
        <v>0</v>
      </c>
      <c r="H31" s="70">
        <f>'Alternative Form'!K36</f>
        <v>0</v>
      </c>
      <c r="I31" s="291">
        <v>0</v>
      </c>
      <c r="J31" s="292">
        <v>0</v>
      </c>
    </row>
    <row r="32" spans="1:10" ht="12.75" customHeight="1" x14ac:dyDescent="0.3">
      <c r="A32" s="108"/>
      <c r="B32" s="47"/>
      <c r="C32" s="48"/>
      <c r="D32" s="48" t="s">
        <v>89</v>
      </c>
      <c r="E32" s="97">
        <v>8550</v>
      </c>
      <c r="F32" s="121">
        <f>'Alternative Form'!I37</f>
        <v>0</v>
      </c>
      <c r="G32" s="115"/>
      <c r="H32" s="70">
        <f>'Alternative Form'!K37</f>
        <v>0</v>
      </c>
      <c r="I32" s="281">
        <v>4285</v>
      </c>
      <c r="J32" s="282">
        <v>4723</v>
      </c>
    </row>
    <row r="33" spans="1:10" ht="12.75" customHeight="1" x14ac:dyDescent="0.3">
      <c r="A33" s="108"/>
      <c r="B33" s="47"/>
      <c r="C33" s="48"/>
      <c r="D33" s="48" t="s">
        <v>90</v>
      </c>
      <c r="E33" s="97">
        <v>8560</v>
      </c>
      <c r="F33" s="121">
        <f>'Alternative Form'!I38</f>
        <v>18145</v>
      </c>
      <c r="G33" s="101">
        <f>'Alternative Form'!J38</f>
        <v>7790</v>
      </c>
      <c r="H33" s="70">
        <f>'Alternative Form'!K38</f>
        <v>25935</v>
      </c>
      <c r="I33" s="281">
        <f>28650+12300</f>
        <v>40950</v>
      </c>
      <c r="J33" s="282">
        <f>31515+13530</f>
        <v>45045</v>
      </c>
    </row>
    <row r="34" spans="1:10" ht="12.75" customHeight="1" x14ac:dyDescent="0.3">
      <c r="A34" s="108"/>
      <c r="B34" s="47"/>
      <c r="C34" s="48"/>
      <c r="D34" s="48" t="s">
        <v>91</v>
      </c>
      <c r="E34" s="97">
        <v>8590</v>
      </c>
      <c r="F34" s="293">
        <f>'Alternative Form'!I39</f>
        <v>0</v>
      </c>
      <c r="G34" s="101">
        <f>'Alternative Form'!J39</f>
        <v>0</v>
      </c>
      <c r="H34" s="70">
        <f>'Alternative Form'!K39</f>
        <v>0</v>
      </c>
      <c r="I34" s="281">
        <f t="shared" ref="I34:J34" si="5">+H34*1.05</f>
        <v>0</v>
      </c>
      <c r="J34" s="282">
        <f t="shared" si="5"/>
        <v>0</v>
      </c>
    </row>
    <row r="35" spans="1:10" ht="12.75" customHeight="1" x14ac:dyDescent="0.3">
      <c r="A35" s="108"/>
      <c r="B35" s="48"/>
      <c r="C35" s="48"/>
      <c r="D35" s="48" t="s">
        <v>92</v>
      </c>
      <c r="E35" s="97" t="s">
        <v>93</v>
      </c>
      <c r="F35" s="294">
        <f>'Alternative Form'!I40</f>
        <v>0</v>
      </c>
      <c r="G35" s="101">
        <f>'Alternative Form'!J40</f>
        <v>0</v>
      </c>
      <c r="H35" s="70">
        <f>'Alternative Form'!K40</f>
        <v>0</v>
      </c>
      <c r="I35" s="281">
        <v>14060</v>
      </c>
      <c r="J35" s="282">
        <v>22200</v>
      </c>
    </row>
    <row r="36" spans="1:10" ht="12.75" customHeight="1" x14ac:dyDescent="0.3">
      <c r="A36" s="46"/>
      <c r="B36" s="47"/>
      <c r="C36" s="47"/>
      <c r="D36" s="116" t="s">
        <v>94</v>
      </c>
      <c r="E36" s="102" t="s">
        <v>66</v>
      </c>
      <c r="F36" s="78">
        <f>SUM(F32:F35)</f>
        <v>18145</v>
      </c>
      <c r="G36" s="104">
        <f>G30+G31+G33+G34+G35</f>
        <v>100759</v>
      </c>
      <c r="H36" s="80">
        <f>SUM(F36:G36)</f>
        <v>118904</v>
      </c>
      <c r="I36" s="295">
        <f t="shared" ref="I36:J36" si="6">SUM(I30:I35)</f>
        <v>206088</v>
      </c>
      <c r="J36" s="296">
        <f t="shared" si="6"/>
        <v>233440</v>
      </c>
    </row>
    <row r="37" spans="1:10" ht="12.75" customHeight="1" x14ac:dyDescent="0.3">
      <c r="A37" s="108"/>
      <c r="B37" s="48"/>
      <c r="C37" s="48"/>
      <c r="D37" s="3"/>
      <c r="E37" s="49" t="s">
        <v>66</v>
      </c>
      <c r="F37" s="106"/>
      <c r="G37" s="107"/>
      <c r="H37" s="88"/>
      <c r="I37" s="297"/>
      <c r="J37" s="298"/>
    </row>
    <row r="38" spans="1:10" ht="12.75" customHeight="1" x14ac:dyDescent="0.3">
      <c r="A38" s="108"/>
      <c r="B38" s="57" t="s">
        <v>95</v>
      </c>
      <c r="C38" s="48" t="s">
        <v>96</v>
      </c>
      <c r="D38" s="48"/>
      <c r="E38" s="49" t="s">
        <v>66</v>
      </c>
      <c r="F38" s="109"/>
      <c r="G38" s="69"/>
      <c r="H38" s="70"/>
      <c r="I38" s="285"/>
      <c r="J38" s="292"/>
    </row>
    <row r="39" spans="1:10" ht="12.75" customHeight="1" x14ac:dyDescent="0.3">
      <c r="A39" s="108"/>
      <c r="B39" s="47"/>
      <c r="C39" s="48"/>
      <c r="D39" s="120" t="s">
        <v>97</v>
      </c>
      <c r="E39" s="49">
        <v>8791</v>
      </c>
      <c r="F39" s="121">
        <f>'Alternative Form'!I44</f>
        <v>0</v>
      </c>
      <c r="G39" s="69"/>
      <c r="H39" s="70">
        <v>0</v>
      </c>
      <c r="I39" s="285">
        <v>0</v>
      </c>
      <c r="J39" s="286">
        <v>0</v>
      </c>
    </row>
    <row r="40" spans="1:10" ht="12.75" customHeight="1" x14ac:dyDescent="0.3">
      <c r="A40" s="108"/>
      <c r="B40" s="48"/>
      <c r="C40" s="48"/>
      <c r="D40" s="48" t="s">
        <v>98</v>
      </c>
      <c r="E40" s="97" t="s">
        <v>99</v>
      </c>
      <c r="F40" s="100">
        <f>'Alternative Form'!I45</f>
        <v>0</v>
      </c>
      <c r="G40" s="101">
        <f>'Alternative Form'!J45</f>
        <v>0</v>
      </c>
      <c r="H40" s="61">
        <f t="shared" ref="H40:H41" si="7">SUM(F40:G40)</f>
        <v>0</v>
      </c>
      <c r="I40" s="299">
        <v>10000</v>
      </c>
      <c r="J40" s="299">
        <v>10000</v>
      </c>
    </row>
    <row r="41" spans="1:10" ht="12.75" customHeight="1" x14ac:dyDescent="0.3">
      <c r="A41" s="108"/>
      <c r="B41" s="48"/>
      <c r="C41" s="48"/>
      <c r="D41" s="74" t="s">
        <v>100</v>
      </c>
      <c r="E41" s="102" t="s">
        <v>66</v>
      </c>
      <c r="F41" s="78">
        <f>SUM(F39+F40)</f>
        <v>0</v>
      </c>
      <c r="G41" s="104">
        <f>SUM(G40)</f>
        <v>0</v>
      </c>
      <c r="H41" s="80">
        <f t="shared" si="7"/>
        <v>0</v>
      </c>
      <c r="I41" s="288">
        <f t="shared" ref="I41:J41" si="8">SUM(I39:I40)</f>
        <v>10000</v>
      </c>
      <c r="J41" s="289">
        <f t="shared" si="8"/>
        <v>10000</v>
      </c>
    </row>
    <row r="42" spans="1:10" ht="12.75" customHeight="1" x14ac:dyDescent="0.3">
      <c r="A42" s="108"/>
      <c r="B42" s="48"/>
      <c r="C42" s="48" t="s">
        <v>66</v>
      </c>
      <c r="D42" s="48" t="s">
        <v>66</v>
      </c>
      <c r="E42" s="49" t="s">
        <v>66</v>
      </c>
      <c r="F42" s="126"/>
      <c r="G42" s="127"/>
      <c r="H42" s="128"/>
      <c r="I42" s="391">
        <f t="shared" ref="I42:J42" si="9">SUM(I20+I27+I36+I41)</f>
        <v>2148487</v>
      </c>
      <c r="J42" s="389">
        <f t="shared" si="9"/>
        <v>2449138</v>
      </c>
    </row>
    <row r="43" spans="1:10" ht="12.75" customHeight="1" x14ac:dyDescent="0.3">
      <c r="A43" s="108"/>
      <c r="B43" s="57" t="s">
        <v>101</v>
      </c>
      <c r="C43" s="47" t="s">
        <v>102</v>
      </c>
      <c r="D43" s="47"/>
      <c r="E43" s="49" t="s">
        <v>66</v>
      </c>
      <c r="F43" s="132">
        <f>SUM(F20,F27,F36,F41)</f>
        <v>1183241</v>
      </c>
      <c r="G43" s="133">
        <f>SUM(G27,G36,G41)</f>
        <v>100759</v>
      </c>
      <c r="H43" s="134">
        <f>SUM(F43:G43)</f>
        <v>1284000</v>
      </c>
      <c r="I43" s="392"/>
      <c r="J43" s="390"/>
    </row>
    <row r="44" spans="1:10" ht="12.75" customHeight="1" x14ac:dyDescent="0.3">
      <c r="A44" s="108"/>
      <c r="B44" s="47"/>
      <c r="C44" s="48"/>
      <c r="D44" s="138"/>
      <c r="E44" s="75" t="s">
        <v>66</v>
      </c>
      <c r="F44" s="139"/>
      <c r="G44" s="87"/>
      <c r="H44" s="61"/>
      <c r="I44" s="385"/>
      <c r="J44" s="387"/>
    </row>
    <row r="45" spans="1:10" ht="12.75" customHeight="1" x14ac:dyDescent="0.3">
      <c r="A45" s="140" t="s">
        <v>103</v>
      </c>
      <c r="B45" s="47" t="s">
        <v>104</v>
      </c>
      <c r="C45" s="48"/>
      <c r="D45" s="48"/>
      <c r="E45" s="49" t="s">
        <v>66</v>
      </c>
      <c r="F45" s="60"/>
      <c r="G45" s="90"/>
      <c r="H45" s="61"/>
      <c r="I45" s="380"/>
      <c r="J45" s="382"/>
    </row>
    <row r="46" spans="1:10" ht="12.75" customHeight="1" x14ac:dyDescent="0.3">
      <c r="A46" s="108"/>
      <c r="B46" s="57" t="s">
        <v>67</v>
      </c>
      <c r="C46" s="48" t="s">
        <v>105</v>
      </c>
      <c r="D46" s="48"/>
      <c r="E46" s="49" t="s">
        <v>66</v>
      </c>
      <c r="F46" s="60"/>
      <c r="G46" s="90"/>
      <c r="H46" s="61"/>
      <c r="I46" s="386"/>
      <c r="J46" s="388"/>
    </row>
    <row r="47" spans="1:10" ht="12.75" customHeight="1" x14ac:dyDescent="0.3">
      <c r="A47" s="108"/>
      <c r="B47" s="48"/>
      <c r="C47" s="48"/>
      <c r="D47" s="48" t="s">
        <v>106</v>
      </c>
      <c r="E47" s="64">
        <v>1100</v>
      </c>
      <c r="F47" s="179">
        <f>'Alternative Form'!I52</f>
        <v>209660.44</v>
      </c>
      <c r="G47" s="93">
        <f>'Alternative Form'!J52</f>
        <v>22303.56</v>
      </c>
      <c r="H47" s="70">
        <f t="shared" ref="H47:H51" si="10">SUM(F47:G47)</f>
        <v>231964</v>
      </c>
      <c r="I47" s="281">
        <v>399895</v>
      </c>
      <c r="J47" s="282">
        <v>432063</v>
      </c>
    </row>
    <row r="48" spans="1:10" ht="12.75" customHeight="1" x14ac:dyDescent="0.3">
      <c r="A48" s="108"/>
      <c r="B48" s="48"/>
      <c r="C48" s="48"/>
      <c r="D48" s="48" t="s">
        <v>107</v>
      </c>
      <c r="E48" s="64">
        <v>1200</v>
      </c>
      <c r="F48" s="68">
        <f>'Alternative Form'!I53</f>
        <v>0</v>
      </c>
      <c r="G48" s="66">
        <f>'Alternative Form'!J53</f>
        <v>0</v>
      </c>
      <c r="H48" s="70">
        <f t="shared" si="10"/>
        <v>0</v>
      </c>
      <c r="I48" s="285">
        <v>0</v>
      </c>
      <c r="J48" s="286">
        <v>0</v>
      </c>
    </row>
    <row r="49" spans="1:10" ht="12.75" customHeight="1" x14ac:dyDescent="0.3">
      <c r="A49" s="108"/>
      <c r="B49" s="48"/>
      <c r="C49" s="48"/>
      <c r="D49" s="48" t="s">
        <v>108</v>
      </c>
      <c r="E49" s="97">
        <v>1300</v>
      </c>
      <c r="F49" s="68">
        <f>'Alternative Form'!I54</f>
        <v>41118.36</v>
      </c>
      <c r="G49" s="66">
        <f>'Alternative Form'!J54</f>
        <v>2186.64</v>
      </c>
      <c r="H49" s="70">
        <f t="shared" si="10"/>
        <v>43305</v>
      </c>
      <c r="I49" s="281">
        <v>72905</v>
      </c>
      <c r="J49" s="282">
        <v>81303</v>
      </c>
    </row>
    <row r="50" spans="1:10" ht="12.75" customHeight="1" x14ac:dyDescent="0.3">
      <c r="A50" s="108"/>
      <c r="B50" s="48"/>
      <c r="C50" s="48"/>
      <c r="D50" s="48" t="s">
        <v>109</v>
      </c>
      <c r="E50" s="97">
        <v>1900</v>
      </c>
      <c r="F50" s="100">
        <f>'Alternative Form'!I55</f>
        <v>0</v>
      </c>
      <c r="G50" s="101">
        <f>'Alternative Form'!J55</f>
        <v>0</v>
      </c>
      <c r="H50" s="61">
        <f t="shared" si="10"/>
        <v>0</v>
      </c>
      <c r="I50" s="299">
        <v>0</v>
      </c>
      <c r="J50" s="300">
        <v>0</v>
      </c>
    </row>
    <row r="51" spans="1:10" ht="12.75" customHeight="1" x14ac:dyDescent="0.3">
      <c r="A51" s="108"/>
      <c r="B51" s="48"/>
      <c r="C51" s="48"/>
      <c r="D51" s="142" t="s">
        <v>110</v>
      </c>
      <c r="E51" s="143" t="s">
        <v>66</v>
      </c>
      <c r="F51" s="78">
        <f t="shared" ref="F51:G51" si="11">SUM(F47:F50)</f>
        <v>250778.8</v>
      </c>
      <c r="G51" s="104">
        <f t="shared" si="11"/>
        <v>24490.2</v>
      </c>
      <c r="H51" s="80">
        <f t="shared" si="10"/>
        <v>275269</v>
      </c>
      <c r="I51" s="288">
        <f t="shared" ref="I51:J51" si="12">SUM(I47:I50)</f>
        <v>472800</v>
      </c>
      <c r="J51" s="289">
        <f t="shared" si="12"/>
        <v>513366</v>
      </c>
    </row>
    <row r="52" spans="1:10" ht="12.75" customHeight="1" x14ac:dyDescent="0.3">
      <c r="A52" s="146"/>
      <c r="B52" s="3"/>
      <c r="C52" s="3"/>
      <c r="D52" s="3"/>
      <c r="E52" s="49" t="s">
        <v>66</v>
      </c>
      <c r="F52" s="139"/>
      <c r="G52" s="87"/>
      <c r="H52" s="88"/>
      <c r="I52" s="297"/>
      <c r="J52" s="298"/>
    </row>
    <row r="53" spans="1:10" ht="12.75" customHeight="1" x14ac:dyDescent="0.3">
      <c r="A53" s="146"/>
      <c r="B53" s="147" t="s">
        <v>76</v>
      </c>
      <c r="C53" s="3" t="s">
        <v>111</v>
      </c>
      <c r="D53" s="3"/>
      <c r="E53" s="49" t="s">
        <v>66</v>
      </c>
      <c r="F53" s="60"/>
      <c r="G53" s="90"/>
      <c r="H53" s="61"/>
      <c r="I53" s="285"/>
      <c r="J53" s="292"/>
    </row>
    <row r="54" spans="1:10" ht="12.75" customHeight="1" x14ac:dyDescent="0.3">
      <c r="A54" s="146"/>
      <c r="B54" s="148"/>
      <c r="C54" s="3"/>
      <c r="D54" s="3" t="s">
        <v>112</v>
      </c>
      <c r="E54" s="149">
        <v>2100</v>
      </c>
      <c r="F54" s="179">
        <f>'Alternative Form'!I59</f>
        <v>21502</v>
      </c>
      <c r="G54" s="93">
        <f>'Alternative Form'!J59</f>
        <v>0</v>
      </c>
      <c r="H54" s="70">
        <f t="shared" ref="H54:H59" si="13">SUM(F54:G54)</f>
        <v>21502</v>
      </c>
      <c r="I54" s="281">
        <v>36139</v>
      </c>
      <c r="J54" s="282">
        <v>40243</v>
      </c>
    </row>
    <row r="55" spans="1:10" ht="12.75" customHeight="1" x14ac:dyDescent="0.3">
      <c r="A55" s="108"/>
      <c r="B55" s="48"/>
      <c r="C55" s="48"/>
      <c r="D55" s="48" t="s">
        <v>113</v>
      </c>
      <c r="E55" s="64">
        <v>2200</v>
      </c>
      <c r="F55" s="68">
        <f>'Alternative Form'!I60</f>
        <v>0</v>
      </c>
      <c r="G55" s="66">
        <f>'Alternative Form'!J60</f>
        <v>0</v>
      </c>
      <c r="H55" s="70">
        <f t="shared" si="13"/>
        <v>0</v>
      </c>
      <c r="I55" s="281">
        <v>0</v>
      </c>
      <c r="J55" s="282">
        <v>0</v>
      </c>
    </row>
    <row r="56" spans="1:10" ht="12.75" customHeight="1" x14ac:dyDescent="0.3">
      <c r="A56" s="108"/>
      <c r="B56" s="48"/>
      <c r="C56" s="48"/>
      <c r="D56" s="48" t="s">
        <v>114</v>
      </c>
      <c r="E56" s="64">
        <v>2300</v>
      </c>
      <c r="F56" s="68">
        <f>'Alternative Form'!I61</f>
        <v>31799</v>
      </c>
      <c r="G56" s="66">
        <f>'Alternative Form'!J61</f>
        <v>0</v>
      </c>
      <c r="H56" s="70">
        <f t="shared" si="13"/>
        <v>31799</v>
      </c>
      <c r="I56" s="281">
        <v>53842</v>
      </c>
      <c r="J56" s="282">
        <v>60356</v>
      </c>
    </row>
    <row r="57" spans="1:10" ht="12.75" customHeight="1" x14ac:dyDescent="0.3">
      <c r="A57" s="108"/>
      <c r="B57" s="48"/>
      <c r="C57" s="48"/>
      <c r="D57" s="48" t="s">
        <v>115</v>
      </c>
      <c r="E57" s="97">
        <v>2400</v>
      </c>
      <c r="F57" s="68">
        <f>'Alternative Form'!I62</f>
        <v>58003.41</v>
      </c>
      <c r="G57" s="66">
        <f>'Alternative Form'!J62</f>
        <v>816.59</v>
      </c>
      <c r="H57" s="70">
        <f t="shared" si="13"/>
        <v>58820</v>
      </c>
      <c r="I57" s="281">
        <v>99633</v>
      </c>
      <c r="J57" s="282">
        <v>111727</v>
      </c>
    </row>
    <row r="58" spans="1:10" ht="12.75" customHeight="1" x14ac:dyDescent="0.3">
      <c r="A58" s="108"/>
      <c r="B58" s="48"/>
      <c r="C58" s="48"/>
      <c r="D58" s="48" t="s">
        <v>116</v>
      </c>
      <c r="E58" s="97">
        <v>2900</v>
      </c>
      <c r="F58" s="100">
        <f>'Alternative Form'!I63</f>
        <v>0</v>
      </c>
      <c r="G58" s="101">
        <f>'Alternative Form'!J63</f>
        <v>0</v>
      </c>
      <c r="H58" s="61">
        <f t="shared" si="13"/>
        <v>0</v>
      </c>
      <c r="I58" s="299">
        <v>0</v>
      </c>
      <c r="J58" s="300">
        <v>0</v>
      </c>
    </row>
    <row r="59" spans="1:10" ht="12.75" customHeight="1" x14ac:dyDescent="0.3">
      <c r="A59" s="150"/>
      <c r="B59" s="151"/>
      <c r="C59" s="151"/>
      <c r="D59" s="152" t="s">
        <v>117</v>
      </c>
      <c r="E59" s="153" t="s">
        <v>66</v>
      </c>
      <c r="F59" s="157">
        <f t="shared" ref="F59:G59" si="14">SUM(F54:F58)</f>
        <v>111304.41</v>
      </c>
      <c r="G59" s="158">
        <f t="shared" si="14"/>
        <v>816.59</v>
      </c>
      <c r="H59" s="159">
        <f t="shared" si="13"/>
        <v>112121</v>
      </c>
      <c r="I59" s="301">
        <f t="shared" ref="I59:J59" si="15">SUM(I54:I58)</f>
        <v>189614</v>
      </c>
      <c r="J59" s="302">
        <f t="shared" si="15"/>
        <v>212326</v>
      </c>
    </row>
    <row r="60" spans="1:10" ht="12.75" customHeight="1" x14ac:dyDescent="0.3">
      <c r="A60" s="38"/>
      <c r="B60" s="39"/>
      <c r="C60" s="39"/>
      <c r="D60" s="40" t="s">
        <v>53</v>
      </c>
      <c r="E60" s="41" t="s">
        <v>54</v>
      </c>
      <c r="F60" s="168" t="str">
        <f t="shared" ref="F60:H60" si="16">F12</f>
        <v>First Interim Budget Unrestricted</v>
      </c>
      <c r="G60" s="168" t="str">
        <f t="shared" si="16"/>
        <v>First Interim Budget Restricted</v>
      </c>
      <c r="H60" s="168" t="str">
        <f t="shared" si="16"/>
        <v>First Interim Budget Total</v>
      </c>
      <c r="I60" s="168" t="str">
        <f t="shared" ref="I60:J60" si="17">I11</f>
        <v>Totals for 2026-27</v>
      </c>
      <c r="J60" s="168" t="str">
        <f t="shared" si="17"/>
        <v>Totals for 2027-28</v>
      </c>
    </row>
    <row r="61" spans="1:10" ht="12.75" customHeight="1" x14ac:dyDescent="0.3">
      <c r="A61" s="108"/>
      <c r="B61" s="57" t="s">
        <v>84</v>
      </c>
      <c r="C61" s="48" t="s">
        <v>118</v>
      </c>
      <c r="D61" s="48"/>
      <c r="E61" s="49" t="s">
        <v>66</v>
      </c>
      <c r="F61" s="139"/>
      <c r="G61" s="87"/>
      <c r="H61" s="61"/>
      <c r="I61" s="285"/>
      <c r="J61" s="292"/>
    </row>
    <row r="62" spans="1:10" ht="12.75" customHeight="1" x14ac:dyDescent="0.3">
      <c r="A62" s="108"/>
      <c r="B62" s="48"/>
      <c r="C62" s="48"/>
      <c r="D62" s="172" t="s">
        <v>119</v>
      </c>
      <c r="E62" s="94" t="s">
        <v>120</v>
      </c>
      <c r="F62" s="121">
        <f>'Alternative Form'!I69</f>
        <v>0</v>
      </c>
      <c r="G62" s="290">
        <f>'Alternative Form'!J69</f>
        <v>0</v>
      </c>
      <c r="H62" s="70">
        <f t="shared" ref="H62:H71" si="18">SUM(F62:G62)</f>
        <v>0</v>
      </c>
      <c r="I62" s="285">
        <v>0</v>
      </c>
      <c r="J62" s="286">
        <v>0</v>
      </c>
    </row>
    <row r="63" spans="1:10" ht="12.75" customHeight="1" x14ac:dyDescent="0.3">
      <c r="A63" s="108"/>
      <c r="B63" s="48"/>
      <c r="C63" s="48"/>
      <c r="D63" s="172" t="s">
        <v>121</v>
      </c>
      <c r="E63" s="94" t="s">
        <v>122</v>
      </c>
      <c r="F63" s="121">
        <f>'Alternative Form'!I70</f>
        <v>0</v>
      </c>
      <c r="G63" s="290">
        <f>'Alternative Form'!J70</f>
        <v>0</v>
      </c>
      <c r="H63" s="73">
        <f t="shared" si="18"/>
        <v>0</v>
      </c>
      <c r="I63" s="285">
        <v>0</v>
      </c>
      <c r="J63" s="286">
        <v>0</v>
      </c>
    </row>
    <row r="64" spans="1:10" ht="12.75" customHeight="1" x14ac:dyDescent="0.3">
      <c r="A64" s="108"/>
      <c r="B64" s="48"/>
      <c r="C64" s="48"/>
      <c r="D64" s="172" t="s">
        <v>123</v>
      </c>
      <c r="E64" s="94" t="s">
        <v>124</v>
      </c>
      <c r="F64" s="121">
        <f>'Alternative Form'!I71</f>
        <v>29047.03</v>
      </c>
      <c r="G64" s="290">
        <f>'Alternative Form'!J71</f>
        <v>1935.97</v>
      </c>
      <c r="H64" s="73">
        <f t="shared" si="18"/>
        <v>30983</v>
      </c>
      <c r="I64" s="281">
        <v>52118</v>
      </c>
      <c r="J64" s="282">
        <v>58081</v>
      </c>
    </row>
    <row r="65" spans="1:10" ht="12.75" customHeight="1" x14ac:dyDescent="0.3">
      <c r="A65" s="108"/>
      <c r="B65" s="48"/>
      <c r="C65" s="48"/>
      <c r="D65" s="48" t="s">
        <v>125</v>
      </c>
      <c r="E65" s="94" t="s">
        <v>126</v>
      </c>
      <c r="F65" s="121">
        <f>'Alternative Form'!I72</f>
        <v>37228.53</v>
      </c>
      <c r="G65" s="290">
        <f>'Alternative Form'!J72</f>
        <v>2489.4699999999998</v>
      </c>
      <c r="H65" s="73">
        <f t="shared" si="18"/>
        <v>39718</v>
      </c>
      <c r="I65" s="281">
        <v>67994</v>
      </c>
      <c r="J65" s="282">
        <v>76967</v>
      </c>
    </row>
    <row r="66" spans="1:10" ht="12.75" customHeight="1" x14ac:dyDescent="0.3">
      <c r="A66" s="108"/>
      <c r="B66" s="48"/>
      <c r="C66" s="48"/>
      <c r="D66" s="48" t="s">
        <v>127</v>
      </c>
      <c r="E66" s="94" t="s">
        <v>128</v>
      </c>
      <c r="F66" s="121">
        <f>'Alternative Form'!I73</f>
        <v>3004.0783999999999</v>
      </c>
      <c r="G66" s="290">
        <f>'Alternative Form'!J73</f>
        <v>195.92160000000001</v>
      </c>
      <c r="H66" s="73">
        <f t="shared" si="18"/>
        <v>3200</v>
      </c>
      <c r="I66" s="281">
        <v>5120</v>
      </c>
      <c r="J66" s="282">
        <v>5440</v>
      </c>
    </row>
    <row r="67" spans="1:10" ht="12.75" customHeight="1" x14ac:dyDescent="0.3">
      <c r="A67" s="108"/>
      <c r="B67" s="48"/>
      <c r="C67" s="48"/>
      <c r="D67" s="48" t="s">
        <v>129</v>
      </c>
      <c r="E67" s="94" t="s">
        <v>130</v>
      </c>
      <c r="F67" s="121">
        <f>'Alternative Form'!I74</f>
        <v>2995</v>
      </c>
      <c r="G67" s="290">
        <f>'Alternative Form'!J74</f>
        <v>245</v>
      </c>
      <c r="H67" s="73">
        <f t="shared" si="18"/>
        <v>3240</v>
      </c>
      <c r="I67" s="281">
        <v>5450</v>
      </c>
      <c r="J67" s="282">
        <v>6074</v>
      </c>
    </row>
    <row r="68" spans="1:10" ht="12.75" customHeight="1" x14ac:dyDescent="0.3">
      <c r="A68" s="108"/>
      <c r="B68" s="48"/>
      <c r="C68" s="48"/>
      <c r="D68" s="48" t="s">
        <v>131</v>
      </c>
      <c r="E68" s="94" t="s">
        <v>132</v>
      </c>
      <c r="F68" s="121">
        <f>'Alternative Form'!I75</f>
        <v>0</v>
      </c>
      <c r="G68" s="290">
        <f>'Alternative Form'!J75</f>
        <v>0</v>
      </c>
      <c r="H68" s="73">
        <f t="shared" si="18"/>
        <v>0</v>
      </c>
      <c r="I68" s="281"/>
      <c r="J68" s="282"/>
    </row>
    <row r="69" spans="1:10" ht="12.75" customHeight="1" x14ac:dyDescent="0.3">
      <c r="A69" s="108"/>
      <c r="B69" s="48"/>
      <c r="C69" s="48"/>
      <c r="D69" s="48" t="s">
        <v>133</v>
      </c>
      <c r="E69" s="173" t="s">
        <v>134</v>
      </c>
      <c r="F69" s="121">
        <f>'Alternative Form'!I76</f>
        <v>0</v>
      </c>
      <c r="G69" s="290">
        <f>'Alternative Form'!J76</f>
        <v>0</v>
      </c>
      <c r="H69" s="73">
        <f t="shared" si="18"/>
        <v>0</v>
      </c>
      <c r="I69" s="281"/>
      <c r="J69" s="282"/>
    </row>
    <row r="70" spans="1:10" ht="12.75" customHeight="1" x14ac:dyDescent="0.3">
      <c r="A70" s="108"/>
      <c r="B70" s="48"/>
      <c r="C70" s="48"/>
      <c r="D70" s="48" t="s">
        <v>135</v>
      </c>
      <c r="E70" s="173" t="s">
        <v>136</v>
      </c>
      <c r="F70" s="121">
        <f>'Alternative Form'!I77</f>
        <v>24535.7</v>
      </c>
      <c r="G70" s="290">
        <f>'Alternative Form'!J77</f>
        <v>1714.3000000000002</v>
      </c>
      <c r="H70" s="61">
        <f t="shared" si="18"/>
        <v>26250</v>
      </c>
      <c r="I70" s="281">
        <v>44128</v>
      </c>
      <c r="J70" s="282">
        <v>49148</v>
      </c>
    </row>
    <row r="71" spans="1:10" ht="12.75" customHeight="1" x14ac:dyDescent="0.3">
      <c r="A71" s="108"/>
      <c r="B71" s="48"/>
      <c r="C71" s="48"/>
      <c r="D71" s="142" t="s">
        <v>137</v>
      </c>
      <c r="E71" s="143" t="s">
        <v>66</v>
      </c>
      <c r="F71" s="78">
        <f t="shared" ref="F71:G71" si="19">SUM(F62:F70)</f>
        <v>96810.338399999993</v>
      </c>
      <c r="G71" s="104">
        <f t="shared" si="19"/>
        <v>6580.6615999999995</v>
      </c>
      <c r="H71" s="80">
        <f t="shared" si="18"/>
        <v>103391</v>
      </c>
      <c r="I71" s="288">
        <f t="shared" ref="I71:J71" si="20">SUM(I62:I70)</f>
        <v>174810</v>
      </c>
      <c r="J71" s="289">
        <f t="shared" si="20"/>
        <v>195710</v>
      </c>
    </row>
    <row r="72" spans="1:10" ht="12.75" customHeight="1" x14ac:dyDescent="0.3">
      <c r="A72" s="108"/>
      <c r="B72" s="48"/>
      <c r="C72" s="48"/>
      <c r="D72" s="48"/>
      <c r="E72" s="49" t="s">
        <v>66</v>
      </c>
      <c r="F72" s="139"/>
      <c r="G72" s="87"/>
      <c r="H72" s="88"/>
      <c r="I72" s="297"/>
      <c r="J72" s="298"/>
    </row>
    <row r="73" spans="1:10" ht="12.75" customHeight="1" x14ac:dyDescent="0.3">
      <c r="A73" s="108"/>
      <c r="B73" s="147" t="s">
        <v>95</v>
      </c>
      <c r="C73" s="3" t="s">
        <v>138</v>
      </c>
      <c r="D73" s="3"/>
      <c r="E73" s="49" t="s">
        <v>66</v>
      </c>
      <c r="F73" s="60"/>
      <c r="G73" s="90"/>
      <c r="H73" s="61"/>
      <c r="I73" s="285"/>
      <c r="J73" s="292"/>
    </row>
    <row r="74" spans="1:10" ht="12.75" customHeight="1" x14ac:dyDescent="0.3">
      <c r="A74" s="108"/>
      <c r="B74" s="148"/>
      <c r="C74" s="3"/>
      <c r="D74" s="3" t="s">
        <v>139</v>
      </c>
      <c r="E74" s="64">
        <v>4100</v>
      </c>
      <c r="F74" s="121">
        <f>'Alternative Form'!I81</f>
        <v>16810</v>
      </c>
      <c r="G74" s="290">
        <f>'Alternative Form'!J81</f>
        <v>7790</v>
      </c>
      <c r="H74" s="73">
        <f t="shared" ref="H74:H79" si="21">SUM(F74:G74)</f>
        <v>24600</v>
      </c>
      <c r="I74" s="281">
        <v>42509</v>
      </c>
      <c r="J74" s="282">
        <v>48779</v>
      </c>
    </row>
    <row r="75" spans="1:10" ht="12.75" customHeight="1" x14ac:dyDescent="0.3">
      <c r="A75" s="108"/>
      <c r="B75" s="148"/>
      <c r="C75" s="3"/>
      <c r="D75" s="48" t="s">
        <v>140</v>
      </c>
      <c r="E75" s="64">
        <v>4200</v>
      </c>
      <c r="F75" s="121">
        <f>'Alternative Form'!I82</f>
        <v>400000</v>
      </c>
      <c r="G75" s="290">
        <f>'Alternative Form'!J82</f>
        <v>0</v>
      </c>
      <c r="H75" s="73">
        <f t="shared" si="21"/>
        <v>400000</v>
      </c>
      <c r="I75" s="281">
        <v>691200</v>
      </c>
      <c r="J75" s="282">
        <v>793152</v>
      </c>
    </row>
    <row r="76" spans="1:10" ht="12.75" customHeight="1" x14ac:dyDescent="0.3">
      <c r="A76" s="108"/>
      <c r="B76" s="148"/>
      <c r="C76" s="3"/>
      <c r="D76" s="3" t="s">
        <v>141</v>
      </c>
      <c r="E76" s="64">
        <v>4300</v>
      </c>
      <c r="F76" s="121">
        <f>'Alternative Form'!I83</f>
        <v>4000</v>
      </c>
      <c r="G76" s="290">
        <f>'Alternative Form'!J83</f>
        <v>0</v>
      </c>
      <c r="H76" s="73">
        <f t="shared" si="21"/>
        <v>4000</v>
      </c>
      <c r="I76" s="281">
        <v>6912</v>
      </c>
      <c r="J76" s="282">
        <v>7932</v>
      </c>
    </row>
    <row r="77" spans="1:10" ht="12.75" customHeight="1" x14ac:dyDescent="0.3">
      <c r="A77" s="108"/>
      <c r="B77" s="148"/>
      <c r="C77" s="3"/>
      <c r="D77" s="3" t="s">
        <v>142</v>
      </c>
      <c r="E77" s="97">
        <v>4400</v>
      </c>
      <c r="F77" s="121">
        <f>'Alternative Form'!I84</f>
        <v>16600</v>
      </c>
      <c r="G77" s="290">
        <f>'Alternative Form'!J84</f>
        <v>0</v>
      </c>
      <c r="H77" s="73">
        <f t="shared" si="21"/>
        <v>16600</v>
      </c>
      <c r="I77" s="281">
        <f>1037+27648</f>
        <v>28685</v>
      </c>
      <c r="J77" s="282">
        <f>1190+31726</f>
        <v>32916</v>
      </c>
    </row>
    <row r="78" spans="1:10" ht="12.75" customHeight="1" x14ac:dyDescent="0.3">
      <c r="A78" s="108"/>
      <c r="B78" s="148"/>
      <c r="C78" s="3"/>
      <c r="D78" s="3" t="s">
        <v>143</v>
      </c>
      <c r="E78" s="97">
        <v>4700</v>
      </c>
      <c r="F78" s="121">
        <f>'Alternative Form'!I85</f>
        <v>0</v>
      </c>
      <c r="G78" s="290">
        <f>'Alternative Form'!J85</f>
        <v>0</v>
      </c>
      <c r="H78" s="61">
        <f t="shared" si="21"/>
        <v>0</v>
      </c>
      <c r="I78" s="299">
        <v>0</v>
      </c>
      <c r="J78" s="300">
        <v>0</v>
      </c>
    </row>
    <row r="79" spans="1:10" ht="12.75" customHeight="1" x14ac:dyDescent="0.3">
      <c r="A79" s="108"/>
      <c r="B79" s="148"/>
      <c r="C79" s="3"/>
      <c r="D79" s="180" t="s">
        <v>144</v>
      </c>
      <c r="E79" s="143" t="s">
        <v>66</v>
      </c>
      <c r="F79" s="78">
        <f t="shared" ref="F79:G79" si="22">SUM(F74:F78)</f>
        <v>437410</v>
      </c>
      <c r="G79" s="104">
        <f t="shared" si="22"/>
        <v>7790</v>
      </c>
      <c r="H79" s="80">
        <f t="shared" si="21"/>
        <v>445200</v>
      </c>
      <c r="I79" s="288">
        <f t="shared" ref="I79:J79" si="23">SUM(I74:I78)</f>
        <v>769306</v>
      </c>
      <c r="J79" s="289">
        <f t="shared" si="23"/>
        <v>882779</v>
      </c>
    </row>
    <row r="80" spans="1:10" ht="12.75" customHeight="1" x14ac:dyDescent="0.3">
      <c r="A80" s="108"/>
      <c r="B80" s="47"/>
      <c r="C80" s="48"/>
      <c r="D80" s="48"/>
      <c r="E80" s="49" t="s">
        <v>66</v>
      </c>
      <c r="F80" s="60"/>
      <c r="G80" s="90"/>
      <c r="H80" s="61"/>
      <c r="I80" s="297"/>
      <c r="J80" s="298"/>
    </row>
    <row r="81" spans="1:10" ht="12.75" customHeight="1" x14ac:dyDescent="0.3">
      <c r="A81" s="108"/>
      <c r="B81" s="57" t="s">
        <v>101</v>
      </c>
      <c r="C81" s="48" t="s">
        <v>145</v>
      </c>
      <c r="D81" s="48"/>
      <c r="E81" s="49" t="s">
        <v>66</v>
      </c>
      <c r="F81" s="60"/>
      <c r="G81" s="90"/>
      <c r="H81" s="61"/>
      <c r="I81" s="285"/>
      <c r="J81" s="292"/>
    </row>
    <row r="82" spans="1:10" ht="12.75" customHeight="1" x14ac:dyDescent="0.3">
      <c r="A82" s="108"/>
      <c r="B82" s="47"/>
      <c r="C82" s="48"/>
      <c r="D82" s="48" t="s">
        <v>146</v>
      </c>
      <c r="E82" s="64">
        <v>5100</v>
      </c>
      <c r="F82" s="121">
        <f>'Alternative Form'!I89</f>
        <v>0</v>
      </c>
      <c r="G82" s="290">
        <f>'Alternative Form'!J89</f>
        <v>0</v>
      </c>
      <c r="H82" s="70">
        <f>SUM(F82+G82)</f>
        <v>0</v>
      </c>
      <c r="I82" s="285">
        <v>0</v>
      </c>
      <c r="J82" s="286">
        <v>0</v>
      </c>
    </row>
    <row r="83" spans="1:10" ht="12.75" customHeight="1" x14ac:dyDescent="0.3">
      <c r="A83" s="108"/>
      <c r="B83" s="47"/>
      <c r="C83" s="48"/>
      <c r="D83" s="48" t="s">
        <v>147</v>
      </c>
      <c r="E83" s="64">
        <v>5200</v>
      </c>
      <c r="F83" s="121">
        <f>'Alternative Form'!I90</f>
        <v>15800</v>
      </c>
      <c r="G83" s="290">
        <f>'Alternative Form'!J90</f>
        <v>0</v>
      </c>
      <c r="H83" s="70">
        <f t="shared" ref="H83:H90" si="24">SUM(F83:G83)</f>
        <v>15800</v>
      </c>
      <c r="I83" s="281">
        <v>27302</v>
      </c>
      <c r="J83" s="282">
        <v>31330</v>
      </c>
    </row>
    <row r="84" spans="1:10" ht="12.75" customHeight="1" x14ac:dyDescent="0.3">
      <c r="A84" s="108"/>
      <c r="B84" s="47"/>
      <c r="C84" s="48"/>
      <c r="D84" s="48" t="s">
        <v>148</v>
      </c>
      <c r="E84" s="64">
        <v>5300</v>
      </c>
      <c r="F84" s="121">
        <f>'Alternative Form'!I91</f>
        <v>800</v>
      </c>
      <c r="G84" s="290">
        <f>'Alternative Form'!J91</f>
        <v>0</v>
      </c>
      <c r="H84" s="70">
        <f t="shared" si="24"/>
        <v>800</v>
      </c>
      <c r="I84" s="281">
        <v>1382</v>
      </c>
      <c r="J84" s="282">
        <v>1586</v>
      </c>
    </row>
    <row r="85" spans="1:10" ht="12.75" customHeight="1" x14ac:dyDescent="0.3">
      <c r="A85" s="108"/>
      <c r="B85" s="47"/>
      <c r="C85" s="48"/>
      <c r="D85" s="48" t="s">
        <v>149</v>
      </c>
      <c r="E85" s="94" t="s">
        <v>150</v>
      </c>
      <c r="F85" s="121">
        <f>'Alternative Form'!I92</f>
        <v>4400</v>
      </c>
      <c r="G85" s="290">
        <f>'Alternative Form'!J92</f>
        <v>0</v>
      </c>
      <c r="H85" s="70">
        <f t="shared" si="24"/>
        <v>4400</v>
      </c>
      <c r="I85" s="281">
        <v>7603</v>
      </c>
      <c r="J85" s="282">
        <v>8725</v>
      </c>
    </row>
    <row r="86" spans="1:10" ht="12.75" customHeight="1" x14ac:dyDescent="0.3">
      <c r="A86" s="108"/>
      <c r="B86" s="47"/>
      <c r="C86" s="48"/>
      <c r="D86" s="48" t="s">
        <v>151</v>
      </c>
      <c r="E86" s="64">
        <v>5500</v>
      </c>
      <c r="F86" s="121">
        <f>'Alternative Form'!I93</f>
        <v>1640</v>
      </c>
      <c r="G86" s="290">
        <f>'Alternative Form'!J93</f>
        <v>0</v>
      </c>
      <c r="H86" s="70">
        <f t="shared" si="24"/>
        <v>1640</v>
      </c>
      <c r="I86" s="281">
        <v>2834</v>
      </c>
      <c r="J86" s="282">
        <v>3252</v>
      </c>
    </row>
    <row r="87" spans="1:10" ht="12.75" customHeight="1" x14ac:dyDescent="0.3">
      <c r="A87" s="108"/>
      <c r="B87" s="47"/>
      <c r="C87" s="48"/>
      <c r="D87" s="48" t="s">
        <v>152</v>
      </c>
      <c r="E87" s="64">
        <v>5600</v>
      </c>
      <c r="F87" s="121">
        <f>'Alternative Form'!I94</f>
        <v>113640</v>
      </c>
      <c r="G87" s="290">
        <f>'Alternative Form'!J94</f>
        <v>0</v>
      </c>
      <c r="H87" s="70">
        <f t="shared" si="24"/>
        <v>113640</v>
      </c>
      <c r="I87" s="281">
        <v>196370</v>
      </c>
      <c r="J87" s="282">
        <v>225334</v>
      </c>
    </row>
    <row r="88" spans="1:10" ht="12.75" customHeight="1" x14ac:dyDescent="0.3">
      <c r="A88" s="108"/>
      <c r="B88" s="48"/>
      <c r="C88" s="48"/>
      <c r="D88" s="48" t="s">
        <v>153</v>
      </c>
      <c r="E88" s="97">
        <v>5800</v>
      </c>
      <c r="F88" s="121">
        <f>'Alternative Form'!I95</f>
        <v>52726</v>
      </c>
      <c r="G88" s="290">
        <f>'Alternative Form'!J95</f>
        <v>18000</v>
      </c>
      <c r="H88" s="70">
        <f t="shared" si="24"/>
        <v>70726</v>
      </c>
      <c r="I88" s="281">
        <v>139401</v>
      </c>
      <c r="J88" s="282">
        <v>161852</v>
      </c>
    </row>
    <row r="89" spans="1:10" ht="12.75" customHeight="1" x14ac:dyDescent="0.3">
      <c r="A89" s="108"/>
      <c r="B89" s="48"/>
      <c r="C89" s="48"/>
      <c r="D89" s="48" t="s">
        <v>154</v>
      </c>
      <c r="E89" s="97">
        <v>5900</v>
      </c>
      <c r="F89" s="121">
        <f>'Alternative Form'!I96</f>
        <v>12800</v>
      </c>
      <c r="G89" s="290">
        <f>'Alternative Form'!J96</f>
        <v>0</v>
      </c>
      <c r="H89" s="61">
        <f t="shared" si="24"/>
        <v>12800</v>
      </c>
      <c r="I89" s="281">
        <v>22118</v>
      </c>
      <c r="J89" s="282">
        <v>15583</v>
      </c>
    </row>
    <row r="90" spans="1:10" ht="12.75" customHeight="1" x14ac:dyDescent="0.3">
      <c r="A90" s="108"/>
      <c r="B90" s="48"/>
      <c r="C90" s="48"/>
      <c r="D90" s="142" t="s">
        <v>155</v>
      </c>
      <c r="E90" s="143" t="s">
        <v>66</v>
      </c>
      <c r="F90" s="78">
        <f t="shared" ref="F90:G90" si="25">SUM(F82:F89)</f>
        <v>201806</v>
      </c>
      <c r="G90" s="104">
        <f t="shared" si="25"/>
        <v>18000</v>
      </c>
      <c r="H90" s="80">
        <f t="shared" si="24"/>
        <v>219806</v>
      </c>
      <c r="I90" s="288">
        <f t="shared" ref="I90:J90" si="26">SUM(I82:I89)</f>
        <v>397010</v>
      </c>
      <c r="J90" s="289">
        <f t="shared" si="26"/>
        <v>447662</v>
      </c>
    </row>
    <row r="91" spans="1:10" ht="12.75" customHeight="1" x14ac:dyDescent="0.3">
      <c r="A91" s="108"/>
      <c r="B91" s="48"/>
      <c r="C91" s="48" t="s">
        <v>66</v>
      </c>
      <c r="D91" s="48" t="s">
        <v>156</v>
      </c>
      <c r="E91" s="49" t="s">
        <v>66</v>
      </c>
      <c r="F91" s="60"/>
      <c r="G91" s="90"/>
      <c r="H91" s="61"/>
      <c r="I91" s="385"/>
      <c r="J91" s="393"/>
    </row>
    <row r="92" spans="1:10" ht="12.75" customHeight="1" x14ac:dyDescent="0.3">
      <c r="A92" s="108"/>
      <c r="B92" s="57" t="s">
        <v>157</v>
      </c>
      <c r="C92" s="48" t="s">
        <v>158</v>
      </c>
      <c r="D92" s="48"/>
      <c r="E92" s="49" t="s">
        <v>66</v>
      </c>
      <c r="F92" s="60"/>
      <c r="G92" s="90"/>
      <c r="H92" s="61"/>
      <c r="I92" s="380"/>
      <c r="J92" s="394"/>
    </row>
    <row r="93" spans="1:10" ht="12.75" customHeight="1" x14ac:dyDescent="0.3">
      <c r="A93" s="108"/>
      <c r="B93" s="47"/>
      <c r="C93" s="48"/>
      <c r="D93" s="182" t="s">
        <v>159</v>
      </c>
      <c r="E93" s="49"/>
      <c r="F93" s="60"/>
      <c r="G93" s="90"/>
      <c r="H93" s="61"/>
      <c r="I93" s="380"/>
      <c r="J93" s="394"/>
    </row>
    <row r="94" spans="1:10" ht="12.75" customHeight="1" x14ac:dyDescent="0.3">
      <c r="A94" s="108"/>
      <c r="B94" s="47"/>
      <c r="C94" s="48"/>
      <c r="D94" s="182" t="s">
        <v>160</v>
      </c>
      <c r="E94" s="49"/>
      <c r="F94" s="60"/>
      <c r="G94" s="90"/>
      <c r="H94" s="61"/>
      <c r="I94" s="386"/>
      <c r="J94" s="355"/>
    </row>
    <row r="95" spans="1:10" ht="12.75" customHeight="1" x14ac:dyDescent="0.3">
      <c r="A95" s="108"/>
      <c r="B95" s="47"/>
      <c r="C95" s="48"/>
      <c r="D95" s="34" t="s">
        <v>236</v>
      </c>
      <c r="E95" s="149" t="s">
        <v>162</v>
      </c>
      <c r="F95" s="121">
        <f>'Alternative Form'!I102</f>
        <v>0</v>
      </c>
      <c r="G95" s="290">
        <f>'Alternative Form'!J102</f>
        <v>0</v>
      </c>
      <c r="H95" s="70">
        <f t="shared" ref="H95:H101" si="27">SUM(F95+G95)</f>
        <v>0</v>
      </c>
      <c r="I95" s="285">
        <v>0</v>
      </c>
      <c r="J95" s="286">
        <v>0</v>
      </c>
    </row>
    <row r="96" spans="1:10" ht="12.75" customHeight="1" x14ac:dyDescent="0.3">
      <c r="A96" s="108"/>
      <c r="B96" s="47"/>
      <c r="C96" s="48"/>
      <c r="D96" s="48" t="s">
        <v>163</v>
      </c>
      <c r="E96" s="64">
        <v>6200</v>
      </c>
      <c r="F96" s="121">
        <f>'Alternative Form'!I103</f>
        <v>0</v>
      </c>
      <c r="G96" s="290">
        <f>'Alternative Form'!J103</f>
        <v>0</v>
      </c>
      <c r="H96" s="70">
        <f t="shared" si="27"/>
        <v>0</v>
      </c>
      <c r="I96" s="285">
        <v>0</v>
      </c>
      <c r="J96" s="286">
        <v>0</v>
      </c>
    </row>
    <row r="97" spans="1:10" ht="12.75" customHeight="1" x14ac:dyDescent="0.3">
      <c r="A97" s="108"/>
      <c r="B97" s="47"/>
      <c r="C97" s="48"/>
      <c r="D97" s="48" t="s">
        <v>164</v>
      </c>
      <c r="E97" s="97" t="s">
        <v>66</v>
      </c>
      <c r="F97" s="121">
        <f>'Alternative Form'!I104</f>
        <v>0</v>
      </c>
      <c r="G97" s="290">
        <f>'Alternative Form'!J104</f>
        <v>0</v>
      </c>
      <c r="H97" s="70">
        <f t="shared" si="27"/>
        <v>0</v>
      </c>
      <c r="I97" s="285">
        <v>0</v>
      </c>
      <c r="J97" s="286">
        <v>0</v>
      </c>
    </row>
    <row r="98" spans="1:10" ht="12.75" customHeight="1" x14ac:dyDescent="0.3">
      <c r="A98" s="108"/>
      <c r="B98" s="47"/>
      <c r="C98" s="48"/>
      <c r="D98" s="120" t="s">
        <v>165</v>
      </c>
      <c r="E98" s="149">
        <v>6300</v>
      </c>
      <c r="F98" s="121">
        <f>'Alternative Form'!I104</f>
        <v>0</v>
      </c>
      <c r="G98" s="290">
        <f>'Alternative Form'!J104</f>
        <v>0</v>
      </c>
      <c r="H98" s="70">
        <f t="shared" si="27"/>
        <v>0</v>
      </c>
      <c r="I98" s="285">
        <v>0</v>
      </c>
      <c r="J98" s="286">
        <v>0</v>
      </c>
    </row>
    <row r="99" spans="1:10" ht="12.75" customHeight="1" x14ac:dyDescent="0.3">
      <c r="A99" s="108"/>
      <c r="B99" s="47"/>
      <c r="C99" s="48"/>
      <c r="D99" s="120" t="s">
        <v>166</v>
      </c>
      <c r="E99" s="64">
        <v>6400</v>
      </c>
      <c r="F99" s="121">
        <f>'Alternative Form'!I106</f>
        <v>0</v>
      </c>
      <c r="G99" s="290">
        <f>'Alternative Form'!J106</f>
        <v>0</v>
      </c>
      <c r="H99" s="70">
        <f t="shared" si="27"/>
        <v>0</v>
      </c>
      <c r="I99" s="285">
        <v>0</v>
      </c>
      <c r="J99" s="286">
        <v>0</v>
      </c>
    </row>
    <row r="100" spans="1:10" ht="12.75" customHeight="1" x14ac:dyDescent="0.3">
      <c r="A100" s="108"/>
      <c r="B100" s="47"/>
      <c r="C100" s="48"/>
      <c r="D100" s="120" t="s">
        <v>167</v>
      </c>
      <c r="E100" s="97">
        <v>6500</v>
      </c>
      <c r="F100" s="121">
        <f>'Alternative Form'!I107</f>
        <v>0</v>
      </c>
      <c r="G100" s="290">
        <f>'Alternative Form'!J107</f>
        <v>0</v>
      </c>
      <c r="H100" s="70">
        <f t="shared" si="27"/>
        <v>0</v>
      </c>
      <c r="I100" s="285">
        <v>0</v>
      </c>
      <c r="J100" s="286">
        <v>0</v>
      </c>
    </row>
    <row r="101" spans="1:10" ht="12.75" customHeight="1" x14ac:dyDescent="0.3">
      <c r="A101" s="108"/>
      <c r="B101" s="47"/>
      <c r="C101" s="48"/>
      <c r="D101" s="34" t="s">
        <v>237</v>
      </c>
      <c r="E101" s="97">
        <v>6900</v>
      </c>
      <c r="F101" s="121">
        <f>'Alternative Form'!I108</f>
        <v>0</v>
      </c>
      <c r="G101" s="290">
        <f>'Alternative Form'!J108</f>
        <v>0</v>
      </c>
      <c r="H101" s="70">
        <f t="shared" si="27"/>
        <v>0</v>
      </c>
      <c r="I101" s="299">
        <v>0</v>
      </c>
      <c r="J101" s="300">
        <v>0</v>
      </c>
    </row>
    <row r="102" spans="1:10" ht="12.75" customHeight="1" x14ac:dyDescent="0.3">
      <c r="A102" s="108"/>
      <c r="B102" s="48"/>
      <c r="C102" s="48" t="s">
        <v>66</v>
      </c>
      <c r="D102" s="142" t="s">
        <v>169</v>
      </c>
      <c r="E102" s="143" t="s">
        <v>66</v>
      </c>
      <c r="F102" s="78">
        <f t="shared" ref="F102:G102" si="28">SUM(F95,F96,F98,F99,F100,F101)</f>
        <v>0</v>
      </c>
      <c r="G102" s="104">
        <f t="shared" si="28"/>
        <v>0</v>
      </c>
      <c r="H102" s="80">
        <f>SUM(F102:G102)</f>
        <v>0</v>
      </c>
      <c r="I102" s="288">
        <f t="shared" ref="I102:J102" si="29">SUM(I95:I101)</f>
        <v>0</v>
      </c>
      <c r="J102" s="289">
        <f t="shared" si="29"/>
        <v>0</v>
      </c>
    </row>
    <row r="103" spans="1:10" ht="12.75" customHeight="1" x14ac:dyDescent="0.3">
      <c r="A103" s="108"/>
      <c r="B103" s="48"/>
      <c r="C103" s="48"/>
      <c r="D103" s="48"/>
      <c r="E103" s="49" t="s">
        <v>66</v>
      </c>
      <c r="F103" s="60"/>
      <c r="G103" s="90"/>
      <c r="H103" s="61"/>
      <c r="I103" s="385"/>
      <c r="J103" s="387"/>
    </row>
    <row r="104" spans="1:10" ht="12.75" customHeight="1" x14ac:dyDescent="0.3">
      <c r="A104" s="108"/>
      <c r="B104" s="57" t="s">
        <v>170</v>
      </c>
      <c r="C104" s="48" t="s">
        <v>171</v>
      </c>
      <c r="D104" s="48"/>
      <c r="E104" s="49" t="s">
        <v>66</v>
      </c>
      <c r="F104" s="60"/>
      <c r="G104" s="90"/>
      <c r="H104" s="61"/>
      <c r="I104" s="386"/>
      <c r="J104" s="388"/>
    </row>
    <row r="105" spans="1:10" ht="12.75" customHeight="1" x14ac:dyDescent="0.3">
      <c r="A105" s="108"/>
      <c r="B105" s="47" t="s">
        <v>66</v>
      </c>
      <c r="C105" s="48"/>
      <c r="D105" s="48" t="s">
        <v>172</v>
      </c>
      <c r="E105" s="184" t="s">
        <v>173</v>
      </c>
      <c r="F105" s="121">
        <f>'Alternative Form'!I112</f>
        <v>0</v>
      </c>
      <c r="G105" s="290">
        <f>'Alternative Form'!J112</f>
        <v>0</v>
      </c>
      <c r="H105" s="70">
        <f t="shared" ref="H105:H109" si="30">SUM(F105+G105)</f>
        <v>0</v>
      </c>
      <c r="I105" s="285">
        <v>0</v>
      </c>
      <c r="J105" s="286">
        <v>0</v>
      </c>
    </row>
    <row r="106" spans="1:10" ht="12.75" customHeight="1" x14ac:dyDescent="0.3">
      <c r="A106" s="108"/>
      <c r="B106" s="47"/>
      <c r="C106" s="48"/>
      <c r="D106" s="120" t="s">
        <v>174</v>
      </c>
      <c r="E106" s="94" t="s">
        <v>175</v>
      </c>
      <c r="F106" s="68">
        <f>'Alternative Form'!I113</f>
        <v>0</v>
      </c>
      <c r="G106" s="66">
        <f>'Alternative Form'!J113</f>
        <v>0</v>
      </c>
      <c r="H106" s="70">
        <f t="shared" si="30"/>
        <v>0</v>
      </c>
      <c r="I106" s="285">
        <v>0</v>
      </c>
      <c r="J106" s="286">
        <v>0</v>
      </c>
    </row>
    <row r="107" spans="1:10" ht="12.75" customHeight="1" x14ac:dyDescent="0.3">
      <c r="A107" s="108"/>
      <c r="B107" s="47"/>
      <c r="C107" s="48"/>
      <c r="D107" s="48" t="s">
        <v>176</v>
      </c>
      <c r="E107" s="184" t="s">
        <v>177</v>
      </c>
      <c r="F107" s="185">
        <f>'Alternative Form'!I114</f>
        <v>0</v>
      </c>
      <c r="G107" s="177">
        <f>'Alternative Form'!J114</f>
        <v>0</v>
      </c>
      <c r="H107" s="70">
        <f t="shared" si="30"/>
        <v>0</v>
      </c>
      <c r="I107" s="285">
        <v>0</v>
      </c>
      <c r="J107" s="286">
        <v>0</v>
      </c>
    </row>
    <row r="108" spans="1:10" ht="12.75" customHeight="1" x14ac:dyDescent="0.3">
      <c r="A108" s="108"/>
      <c r="B108" s="47"/>
      <c r="C108" s="48"/>
      <c r="D108" s="48" t="s">
        <v>178</v>
      </c>
      <c r="E108" s="94" t="s">
        <v>179</v>
      </c>
      <c r="F108" s="68">
        <f>'Alternative Form'!I115</f>
        <v>0</v>
      </c>
      <c r="G108" s="66">
        <f>'Alternative Form'!J115</f>
        <v>0</v>
      </c>
      <c r="H108" s="70">
        <f t="shared" si="30"/>
        <v>0</v>
      </c>
      <c r="I108" s="285">
        <v>0</v>
      </c>
      <c r="J108" s="286">
        <v>0</v>
      </c>
    </row>
    <row r="109" spans="1:10" ht="12.75" customHeight="1" x14ac:dyDescent="0.3">
      <c r="A109" s="108"/>
      <c r="B109" s="47"/>
      <c r="C109" s="48"/>
      <c r="D109" s="48" t="s">
        <v>180</v>
      </c>
      <c r="E109" s="94" t="s">
        <v>181</v>
      </c>
      <c r="F109" s="68">
        <f>'Alternative Form'!I116</f>
        <v>0</v>
      </c>
      <c r="G109" s="66">
        <f>'Alternative Form'!J116</f>
        <v>0</v>
      </c>
      <c r="H109" s="70">
        <f t="shared" si="30"/>
        <v>0</v>
      </c>
      <c r="I109" s="285">
        <v>0</v>
      </c>
      <c r="J109" s="286">
        <v>0</v>
      </c>
    </row>
    <row r="110" spans="1:10" ht="12.75" customHeight="1" x14ac:dyDescent="0.3">
      <c r="A110" s="108"/>
      <c r="B110" s="47"/>
      <c r="C110" s="48"/>
      <c r="D110" s="3" t="s">
        <v>182</v>
      </c>
      <c r="E110" s="303" t="s">
        <v>66</v>
      </c>
      <c r="F110" s="304"/>
      <c r="G110" s="263"/>
      <c r="H110" s="305"/>
      <c r="I110" s="306"/>
      <c r="J110" s="307"/>
    </row>
    <row r="111" spans="1:10" ht="12.75" customHeight="1" x14ac:dyDescent="0.3">
      <c r="A111" s="108"/>
      <c r="B111" s="47"/>
      <c r="C111" s="48"/>
      <c r="D111" s="120" t="s">
        <v>183</v>
      </c>
      <c r="E111" s="149">
        <v>7438</v>
      </c>
      <c r="F111" s="179">
        <f>'Alternative Form'!I118</f>
        <v>5000</v>
      </c>
      <c r="G111" s="93">
        <f>'Alternative Form'!J118</f>
        <v>0</v>
      </c>
      <c r="H111" s="70">
        <f t="shared" ref="H111:H112" si="31">SUM(F111+G111)</f>
        <v>5000</v>
      </c>
      <c r="I111" s="285">
        <v>0</v>
      </c>
      <c r="J111" s="286">
        <v>0</v>
      </c>
    </row>
    <row r="112" spans="1:10" ht="12.75" customHeight="1" x14ac:dyDescent="0.3">
      <c r="A112" s="108"/>
      <c r="B112" s="47"/>
      <c r="C112" s="48"/>
      <c r="D112" s="34" t="s">
        <v>238</v>
      </c>
      <c r="E112" s="97">
        <v>7439</v>
      </c>
      <c r="F112" s="100">
        <f>'Alternative Form'!I119</f>
        <v>0</v>
      </c>
      <c r="G112" s="101">
        <f>'Alternative Form'!J119</f>
        <v>0</v>
      </c>
      <c r="H112" s="70">
        <f t="shared" si="31"/>
        <v>0</v>
      </c>
      <c r="I112" s="299">
        <v>0</v>
      </c>
      <c r="J112" s="287">
        <v>0</v>
      </c>
    </row>
    <row r="113" spans="1:10" ht="12.75" customHeight="1" x14ac:dyDescent="0.3">
      <c r="A113" s="108"/>
      <c r="B113" s="47"/>
      <c r="C113" s="48"/>
      <c r="D113" s="142" t="s">
        <v>185</v>
      </c>
      <c r="E113" s="143" t="s">
        <v>66</v>
      </c>
      <c r="F113" s="78">
        <f t="shared" ref="F113:G113" si="32">SUM(F105,F106,F107,F108,F109,F111,F112)</f>
        <v>5000</v>
      </c>
      <c r="G113" s="104">
        <f t="shared" si="32"/>
        <v>0</v>
      </c>
      <c r="H113" s="80">
        <f>SUM(F113:G113)</f>
        <v>5000</v>
      </c>
      <c r="I113" s="288">
        <f t="shared" ref="I113:J113" si="33">SUM(I105:I112)</f>
        <v>0</v>
      </c>
      <c r="J113" s="289">
        <f t="shared" si="33"/>
        <v>0</v>
      </c>
    </row>
    <row r="114" spans="1:10" ht="12.75" customHeight="1" x14ac:dyDescent="0.3">
      <c r="A114" s="108"/>
      <c r="B114" s="47"/>
      <c r="C114" s="48"/>
      <c r="D114" s="48"/>
      <c r="E114" s="75" t="s">
        <v>66</v>
      </c>
      <c r="F114" s="191"/>
      <c r="G114" s="192"/>
      <c r="H114" s="61"/>
      <c r="I114" s="395">
        <f t="shared" ref="I114:J114" si="34">SUM(I51+I59+I71+I79+I90+I102+I113)</f>
        <v>2003540</v>
      </c>
      <c r="J114" s="400">
        <f t="shared" si="34"/>
        <v>2251843</v>
      </c>
    </row>
    <row r="115" spans="1:10" ht="12.75" customHeight="1" x14ac:dyDescent="0.3">
      <c r="A115" s="108"/>
      <c r="B115" s="47" t="s">
        <v>186</v>
      </c>
      <c r="C115" s="47" t="s">
        <v>187</v>
      </c>
      <c r="D115" s="47"/>
      <c r="E115" s="196" t="s">
        <v>66</v>
      </c>
      <c r="F115" s="132">
        <f t="shared" ref="F115:G115" si="35">SUM(F51,F59,F71,F79,F90,F102,F113)</f>
        <v>1103109.5484</v>
      </c>
      <c r="G115" s="133">
        <f t="shared" si="35"/>
        <v>57677.4516</v>
      </c>
      <c r="H115" s="134">
        <f>SUM(F115:G115)</f>
        <v>1160787</v>
      </c>
      <c r="I115" s="396"/>
      <c r="J115" s="401"/>
    </row>
    <row r="116" spans="1:10" ht="12.75" customHeight="1" x14ac:dyDescent="0.3">
      <c r="A116" s="108"/>
      <c r="B116" s="47"/>
      <c r="C116" s="48"/>
      <c r="D116" s="48"/>
      <c r="E116" s="50" t="s">
        <v>66</v>
      </c>
      <c r="F116" s="236"/>
      <c r="G116" s="202"/>
      <c r="H116" s="88"/>
      <c r="I116" s="395">
        <f t="shared" ref="I116:J116" si="36">I42-I114</f>
        <v>144947</v>
      </c>
      <c r="J116" s="400">
        <f t="shared" si="36"/>
        <v>197295</v>
      </c>
    </row>
    <row r="117" spans="1:10" ht="12.75" customHeight="1" x14ac:dyDescent="0.3">
      <c r="A117" s="46" t="s">
        <v>188</v>
      </c>
      <c r="B117" s="47" t="s">
        <v>189</v>
      </c>
      <c r="C117" s="48"/>
      <c r="D117" s="48"/>
      <c r="E117" s="50" t="s">
        <v>66</v>
      </c>
      <c r="F117" s="191"/>
      <c r="G117" s="192"/>
      <c r="H117" s="61"/>
      <c r="I117" s="398"/>
      <c r="J117" s="394"/>
    </row>
    <row r="118" spans="1:10" ht="12.75" customHeight="1" x14ac:dyDescent="0.3">
      <c r="A118" s="207"/>
      <c r="B118" s="161" t="s">
        <v>190</v>
      </c>
      <c r="C118" s="208"/>
      <c r="D118" s="151"/>
      <c r="E118" s="308" t="s">
        <v>66</v>
      </c>
      <c r="F118" s="309">
        <f t="shared" ref="F118:G118" si="37">SUM(F43-F115)</f>
        <v>80131.451600000029</v>
      </c>
      <c r="G118" s="310">
        <f t="shared" si="37"/>
        <v>43081.5484</v>
      </c>
      <c r="H118" s="311">
        <f>SUM(F118:G118)</f>
        <v>123213.00000000003</v>
      </c>
      <c r="I118" s="376"/>
      <c r="J118" s="403"/>
    </row>
    <row r="119" spans="1:10" ht="12.75" customHeight="1" x14ac:dyDescent="0.3">
      <c r="A119" s="218"/>
      <c r="B119" s="39"/>
      <c r="C119" s="39"/>
      <c r="D119" s="40" t="s">
        <v>53</v>
      </c>
      <c r="E119" s="41" t="s">
        <v>54</v>
      </c>
      <c r="F119" s="168" t="str">
        <f t="shared" ref="F119:H119" si="38">F12</f>
        <v>First Interim Budget Unrestricted</v>
      </c>
      <c r="G119" s="168" t="str">
        <f t="shared" si="38"/>
        <v>First Interim Budget Restricted</v>
      </c>
      <c r="H119" s="168" t="str">
        <f t="shared" si="38"/>
        <v>First Interim Budget Total</v>
      </c>
      <c r="I119" s="168" t="str">
        <f t="shared" ref="I119:J119" si="39">I11</f>
        <v>Totals for 2026-27</v>
      </c>
      <c r="J119" s="168" t="str">
        <f t="shared" si="39"/>
        <v>Totals for 2027-28</v>
      </c>
    </row>
    <row r="120" spans="1:10" ht="12.75" customHeight="1" x14ac:dyDescent="0.3">
      <c r="A120" s="46" t="s">
        <v>191</v>
      </c>
      <c r="B120" s="47" t="s">
        <v>192</v>
      </c>
      <c r="C120" s="48"/>
      <c r="D120" s="48"/>
      <c r="E120" s="219" t="s">
        <v>66</v>
      </c>
      <c r="F120" s="259"/>
      <c r="G120" s="260"/>
      <c r="H120" s="53"/>
      <c r="I120" s="404">
        <v>0</v>
      </c>
      <c r="J120" s="405">
        <v>0</v>
      </c>
    </row>
    <row r="121" spans="1:10" ht="12.75" customHeight="1" x14ac:dyDescent="0.3">
      <c r="A121" s="46"/>
      <c r="B121" s="47" t="s">
        <v>67</v>
      </c>
      <c r="C121" s="48" t="s">
        <v>193</v>
      </c>
      <c r="D121" s="48"/>
      <c r="E121" s="149" t="s">
        <v>194</v>
      </c>
      <c r="F121" s="259">
        <f>'Alternative Form'!I128</f>
        <v>0</v>
      </c>
      <c r="G121" s="260">
        <f>'Alternative Form'!J128</f>
        <v>0</v>
      </c>
      <c r="H121" s="73">
        <f>'Alternative Form'!K128</f>
        <v>0</v>
      </c>
      <c r="I121" s="366"/>
      <c r="J121" s="388"/>
    </row>
    <row r="122" spans="1:10" ht="12.75" customHeight="1" x14ac:dyDescent="0.3">
      <c r="A122" s="46"/>
      <c r="B122" s="47" t="s">
        <v>76</v>
      </c>
      <c r="C122" s="3" t="s">
        <v>195</v>
      </c>
      <c r="D122" s="3"/>
      <c r="E122" s="64" t="s">
        <v>196</v>
      </c>
      <c r="F122" s="259">
        <f>'Alternative Form'!I129</f>
        <v>0</v>
      </c>
      <c r="G122" s="260">
        <f>'Alternative Form'!J129</f>
        <v>0</v>
      </c>
      <c r="H122" s="73">
        <f>'Alternative Form'!K129</f>
        <v>0</v>
      </c>
      <c r="I122" s="285">
        <v>0</v>
      </c>
      <c r="J122" s="286">
        <v>0</v>
      </c>
    </row>
    <row r="123" spans="1:10" ht="12.75" customHeight="1" x14ac:dyDescent="0.3">
      <c r="A123" s="46"/>
      <c r="B123" s="47" t="s">
        <v>84</v>
      </c>
      <c r="C123" s="3" t="s">
        <v>197</v>
      </c>
      <c r="D123" s="3"/>
      <c r="E123" s="97"/>
      <c r="F123" s="225"/>
      <c r="G123" s="223"/>
      <c r="H123" s="223"/>
      <c r="I123" s="223"/>
      <c r="J123" s="312"/>
    </row>
    <row r="124" spans="1:10" ht="12.75" customHeight="1" x14ac:dyDescent="0.3">
      <c r="A124" s="46"/>
      <c r="B124" s="47"/>
      <c r="C124" s="3" t="s">
        <v>198</v>
      </c>
      <c r="D124" s="3"/>
      <c r="E124" s="49" t="s">
        <v>199</v>
      </c>
      <c r="F124" s="259">
        <f>'Alternative Form'!I131</f>
        <v>0</v>
      </c>
      <c r="G124" s="260">
        <f>'Alternative Form'!J131</f>
        <v>0</v>
      </c>
      <c r="H124" s="73">
        <f>'Alternative Form'!K131</f>
        <v>0</v>
      </c>
      <c r="I124" s="299">
        <v>0</v>
      </c>
      <c r="J124" s="287">
        <v>0</v>
      </c>
    </row>
    <row r="125" spans="1:10" ht="12.75" customHeight="1" x14ac:dyDescent="0.3">
      <c r="A125" s="46"/>
      <c r="B125" s="47" t="s">
        <v>66</v>
      </c>
      <c r="C125" s="148"/>
      <c r="D125" s="116" t="s">
        <v>66</v>
      </c>
      <c r="E125" s="102" t="s">
        <v>66</v>
      </c>
      <c r="F125" s="122"/>
      <c r="G125" s="123"/>
      <c r="H125" s="124"/>
      <c r="I125" s="395">
        <f t="shared" ref="I125:J125" si="40">SUM(I120:I124)</f>
        <v>0</v>
      </c>
      <c r="J125" s="400">
        <f t="shared" si="40"/>
        <v>0</v>
      </c>
    </row>
    <row r="126" spans="1:10" ht="12.75" customHeight="1" x14ac:dyDescent="0.3">
      <c r="A126" s="108"/>
      <c r="B126" s="47" t="s">
        <v>95</v>
      </c>
      <c r="C126" s="148" t="s">
        <v>200</v>
      </c>
      <c r="D126" s="232"/>
      <c r="E126" s="233" t="s">
        <v>66</v>
      </c>
      <c r="F126" s="132">
        <f t="shared" ref="F126:G126" si="41">SUM(+F121-F122+F124)</f>
        <v>0</v>
      </c>
      <c r="G126" s="133">
        <f t="shared" si="41"/>
        <v>0</v>
      </c>
      <c r="H126" s="134">
        <f>SUM(F126:G126)</f>
        <v>0</v>
      </c>
      <c r="I126" s="396"/>
      <c r="J126" s="401"/>
    </row>
    <row r="127" spans="1:10" ht="12.75" customHeight="1" x14ac:dyDescent="0.3">
      <c r="A127" s="108"/>
      <c r="B127" s="48"/>
      <c r="C127" s="48"/>
      <c r="D127" s="48"/>
      <c r="E127" s="49" t="s">
        <v>66</v>
      </c>
      <c r="F127" s="236"/>
      <c r="G127" s="202"/>
      <c r="H127" s="88"/>
      <c r="I127" s="395">
        <f t="shared" ref="I127:J127" si="42">SUM(I116+I125)</f>
        <v>144947</v>
      </c>
      <c r="J127" s="400">
        <f t="shared" si="42"/>
        <v>197295</v>
      </c>
    </row>
    <row r="128" spans="1:10" ht="12.75" customHeight="1" x14ac:dyDescent="0.3">
      <c r="A128" s="46" t="s">
        <v>201</v>
      </c>
      <c r="B128" s="47" t="s">
        <v>202</v>
      </c>
      <c r="C128" s="48"/>
      <c r="D128" s="48"/>
      <c r="E128" s="49" t="s">
        <v>66</v>
      </c>
      <c r="F128" s="132">
        <f t="shared" ref="F128:H128" si="43">SUM(F118,F126)</f>
        <v>80131.451600000029</v>
      </c>
      <c r="G128" s="133">
        <f t="shared" si="43"/>
        <v>43081.5484</v>
      </c>
      <c r="H128" s="134">
        <f t="shared" si="43"/>
        <v>123213.00000000003</v>
      </c>
      <c r="I128" s="396"/>
      <c r="J128" s="401"/>
    </row>
    <row r="129" spans="1:10" ht="12.75" customHeight="1" x14ac:dyDescent="0.3">
      <c r="A129" s="108"/>
      <c r="B129" s="48" t="s">
        <v>66</v>
      </c>
      <c r="C129" s="48"/>
      <c r="D129" s="138"/>
      <c r="E129" s="75" t="s">
        <v>66</v>
      </c>
      <c r="F129" s="259"/>
      <c r="G129" s="260"/>
      <c r="H129" s="88"/>
      <c r="I129" s="397">
        <f t="shared" ref="I129:J129" si="44">H135</f>
        <v>123213.00000000003</v>
      </c>
      <c r="J129" s="402">
        <f t="shared" si="44"/>
        <v>268160</v>
      </c>
    </row>
    <row r="130" spans="1:10" ht="12.75" customHeight="1" x14ac:dyDescent="0.3">
      <c r="A130" s="46" t="s">
        <v>203</v>
      </c>
      <c r="B130" s="47" t="s">
        <v>204</v>
      </c>
      <c r="C130" s="48"/>
      <c r="D130" s="48"/>
      <c r="E130" s="49" t="s">
        <v>66</v>
      </c>
      <c r="F130" s="259"/>
      <c r="G130" s="260"/>
      <c r="H130" s="61"/>
      <c r="I130" s="398"/>
      <c r="J130" s="394"/>
    </row>
    <row r="131" spans="1:10" ht="12.75" customHeight="1" x14ac:dyDescent="0.3">
      <c r="A131" s="46"/>
      <c r="B131" s="47" t="s">
        <v>67</v>
      </c>
      <c r="C131" s="48" t="s">
        <v>205</v>
      </c>
      <c r="D131" s="48"/>
      <c r="E131" s="49"/>
      <c r="F131" s="259">
        <f>'Alternative Form'!I138</f>
        <v>0</v>
      </c>
      <c r="G131" s="260">
        <f>'Alternative Form'!J138</f>
        <v>0</v>
      </c>
      <c r="H131" s="61"/>
      <c r="I131" s="398"/>
      <c r="J131" s="394"/>
    </row>
    <row r="132" spans="1:10" ht="12.75" customHeight="1" x14ac:dyDescent="0.3">
      <c r="A132" s="108"/>
      <c r="B132" s="47"/>
      <c r="C132" s="48" t="s">
        <v>206</v>
      </c>
      <c r="D132" s="48" t="s">
        <v>207</v>
      </c>
      <c r="E132" s="149">
        <v>9791</v>
      </c>
      <c r="F132" s="259">
        <f>'Alternative Form'!I139</f>
        <v>0</v>
      </c>
      <c r="G132" s="260">
        <f>'Alternative Form'!J139</f>
        <v>0</v>
      </c>
      <c r="H132" s="73">
        <f t="shared" ref="H132:H135" si="45">SUM(F132:G132)</f>
        <v>0</v>
      </c>
      <c r="I132" s="399"/>
      <c r="J132" s="355"/>
    </row>
    <row r="133" spans="1:10" ht="12.75" customHeight="1" x14ac:dyDescent="0.3">
      <c r="A133" s="108" t="s">
        <v>66</v>
      </c>
      <c r="B133" s="48"/>
      <c r="C133" s="48" t="s">
        <v>208</v>
      </c>
      <c r="D133" s="120" t="s">
        <v>209</v>
      </c>
      <c r="E133" s="247" t="s">
        <v>210</v>
      </c>
      <c r="F133" s="259">
        <f>'Alternative Form'!I140</f>
        <v>0</v>
      </c>
      <c r="G133" s="260">
        <f>'Alternative Form'!J140</f>
        <v>0</v>
      </c>
      <c r="H133" s="61">
        <f t="shared" si="45"/>
        <v>0</v>
      </c>
      <c r="I133" s="313">
        <v>0</v>
      </c>
      <c r="J133" s="314">
        <v>0</v>
      </c>
    </row>
    <row r="134" spans="1:10" ht="12.75" customHeight="1" x14ac:dyDescent="0.3">
      <c r="A134" s="146"/>
      <c r="B134" s="3"/>
      <c r="C134" s="3" t="s">
        <v>211</v>
      </c>
      <c r="D134" s="3" t="s">
        <v>212</v>
      </c>
      <c r="E134" s="97" t="s">
        <v>66</v>
      </c>
      <c r="F134" s="251">
        <f t="shared" ref="F134:G134" si="46">SUM(F132,F133)</f>
        <v>0</v>
      </c>
      <c r="G134" s="252">
        <f t="shared" si="46"/>
        <v>0</v>
      </c>
      <c r="H134" s="253">
        <f t="shared" si="45"/>
        <v>0</v>
      </c>
      <c r="I134" s="315">
        <f t="shared" ref="I134:J134" si="47">SUM(I129+I133)</f>
        <v>123213.00000000003</v>
      </c>
      <c r="J134" s="316">
        <f t="shared" si="47"/>
        <v>268160</v>
      </c>
    </row>
    <row r="135" spans="1:10" ht="12.75" customHeight="1" x14ac:dyDescent="0.3">
      <c r="A135" s="146"/>
      <c r="B135" s="147" t="s">
        <v>76</v>
      </c>
      <c r="C135" s="148" t="s">
        <v>213</v>
      </c>
      <c r="D135" s="148"/>
      <c r="E135" s="196" t="s">
        <v>66</v>
      </c>
      <c r="F135" s="257">
        <f t="shared" ref="F135:G135" si="48">SUM(F128,F134)</f>
        <v>80131.451600000029</v>
      </c>
      <c r="G135" s="255">
        <f t="shared" si="48"/>
        <v>43081.5484</v>
      </c>
      <c r="H135" s="258">
        <f t="shared" si="45"/>
        <v>123213.00000000003</v>
      </c>
      <c r="I135" s="317">
        <f t="shared" ref="I135:J135" si="49">SUM(I127+I134)</f>
        <v>268160</v>
      </c>
      <c r="J135" s="318">
        <f t="shared" si="49"/>
        <v>465455</v>
      </c>
    </row>
    <row r="136" spans="1:10" ht="12.75" customHeight="1" x14ac:dyDescent="0.3">
      <c r="A136" s="146"/>
      <c r="B136" s="3"/>
      <c r="C136" s="3" t="s">
        <v>214</v>
      </c>
      <c r="D136" s="3"/>
      <c r="E136" s="49" t="s">
        <v>66</v>
      </c>
      <c r="F136" s="236"/>
      <c r="G136" s="202"/>
      <c r="H136" s="61"/>
      <c r="I136" s="297"/>
      <c r="J136" s="298"/>
    </row>
    <row r="137" spans="1:10" ht="12.75" customHeight="1" x14ac:dyDescent="0.3">
      <c r="A137" s="146"/>
      <c r="B137" s="3"/>
      <c r="C137" s="3"/>
      <c r="D137" s="3" t="s">
        <v>215</v>
      </c>
      <c r="E137" s="149">
        <v>9711</v>
      </c>
      <c r="F137" s="259">
        <f>'Alternative Form'!I144</f>
        <v>0</v>
      </c>
      <c r="G137" s="260">
        <f>'Alternative Form'!J144</f>
        <v>0</v>
      </c>
      <c r="H137" s="73">
        <f t="shared" ref="H137:H140" si="50">SUM(F137:G137)</f>
        <v>0</v>
      </c>
      <c r="I137" s="285">
        <v>0</v>
      </c>
      <c r="J137" s="286">
        <v>0</v>
      </c>
    </row>
    <row r="138" spans="1:10" ht="12.75" customHeight="1" x14ac:dyDescent="0.3">
      <c r="A138" s="146"/>
      <c r="B138" s="3"/>
      <c r="C138" s="3"/>
      <c r="D138" s="3" t="s">
        <v>216</v>
      </c>
      <c r="E138" s="64">
        <v>9712</v>
      </c>
      <c r="F138" s="261">
        <f>'Alternative Form'!I145</f>
        <v>0</v>
      </c>
      <c r="G138" s="260">
        <f>'Alternative Form'!J145</f>
        <v>0</v>
      </c>
      <c r="H138" s="73">
        <f t="shared" si="50"/>
        <v>0</v>
      </c>
      <c r="I138" s="285">
        <v>0</v>
      </c>
      <c r="J138" s="286">
        <v>0</v>
      </c>
    </row>
    <row r="139" spans="1:10" ht="12.75" customHeight="1" x14ac:dyDescent="0.3">
      <c r="A139" s="146"/>
      <c r="B139" s="3"/>
      <c r="C139" s="3"/>
      <c r="D139" s="3" t="s">
        <v>217</v>
      </c>
      <c r="E139" s="64">
        <v>9713</v>
      </c>
      <c r="F139" s="261">
        <f>'Alternative Form'!I146</f>
        <v>0</v>
      </c>
      <c r="G139" s="260">
        <f>'Alternative Form'!J146</f>
        <v>0</v>
      </c>
      <c r="H139" s="73">
        <f t="shared" si="50"/>
        <v>0</v>
      </c>
      <c r="I139" s="285">
        <v>0</v>
      </c>
      <c r="J139" s="286">
        <v>0</v>
      </c>
    </row>
    <row r="140" spans="1:10" ht="12.75" customHeight="1" x14ac:dyDescent="0.3">
      <c r="A140" s="146"/>
      <c r="B140" s="3"/>
      <c r="C140" s="3"/>
      <c r="D140" s="3" t="s">
        <v>218</v>
      </c>
      <c r="E140" s="64">
        <v>9719</v>
      </c>
      <c r="F140" s="261">
        <f>'Alternative Form'!I147</f>
        <v>0</v>
      </c>
      <c r="G140" s="260">
        <f>'Alternative Form'!J147</f>
        <v>0</v>
      </c>
      <c r="H140" s="73">
        <f t="shared" si="50"/>
        <v>0</v>
      </c>
      <c r="I140" s="285">
        <v>0</v>
      </c>
      <c r="J140" s="286">
        <v>0</v>
      </c>
    </row>
    <row r="141" spans="1:10" ht="12.75" customHeight="1" x14ac:dyDescent="0.3">
      <c r="A141" s="146"/>
      <c r="B141" s="3"/>
      <c r="C141" s="3"/>
      <c r="D141" s="3" t="s">
        <v>219</v>
      </c>
      <c r="E141" s="64">
        <v>9740</v>
      </c>
      <c r="F141" s="111"/>
      <c r="G141" s="260">
        <f>'Alternative Form'!J148</f>
        <v>0</v>
      </c>
      <c r="H141" s="73">
        <f>SUM(G141)</f>
        <v>0</v>
      </c>
      <c r="I141" s="285">
        <v>0</v>
      </c>
      <c r="J141" s="286">
        <v>0</v>
      </c>
    </row>
    <row r="142" spans="1:10" ht="12.75" customHeight="1" x14ac:dyDescent="0.3">
      <c r="A142" s="146"/>
      <c r="B142" s="3"/>
      <c r="C142" s="3"/>
      <c r="D142" s="3" t="s">
        <v>220</v>
      </c>
      <c r="E142" s="64">
        <v>9770</v>
      </c>
      <c r="F142" s="261">
        <f>'Alternative Form'!K149</f>
        <v>0</v>
      </c>
      <c r="G142" s="319"/>
      <c r="H142" s="73">
        <f t="shared" ref="H142:H143" si="51">SUM(F142:G142)</f>
        <v>0</v>
      </c>
      <c r="I142" s="285">
        <v>100177</v>
      </c>
      <c r="J142" s="286">
        <v>112592</v>
      </c>
    </row>
    <row r="143" spans="1:10" ht="12.75" customHeight="1" x14ac:dyDescent="0.3">
      <c r="A143" s="146"/>
      <c r="B143" s="3"/>
      <c r="C143" s="3"/>
      <c r="D143" s="3" t="s">
        <v>221</v>
      </c>
      <c r="E143" s="94" t="s">
        <v>222</v>
      </c>
      <c r="F143" s="261">
        <f>'Alternative Form'!I150</f>
        <v>0</v>
      </c>
      <c r="G143" s="260">
        <f>'Alternative Form'!J150</f>
        <v>0</v>
      </c>
      <c r="H143" s="61">
        <f t="shared" si="51"/>
        <v>0</v>
      </c>
      <c r="I143" s="299">
        <v>0</v>
      </c>
      <c r="J143" s="300">
        <v>0</v>
      </c>
    </row>
    <row r="144" spans="1:10" ht="12.75" customHeight="1" x14ac:dyDescent="0.3">
      <c r="A144" s="146"/>
      <c r="B144" s="3"/>
      <c r="C144" s="3"/>
      <c r="D144" s="3" t="s">
        <v>223</v>
      </c>
      <c r="E144" s="267">
        <v>9796</v>
      </c>
      <c r="F144" s="191">
        <f>'Alternative Form'!I151</f>
        <v>0</v>
      </c>
      <c r="G144" s="192">
        <f>'Alternative Form'!J151</f>
        <v>0</v>
      </c>
      <c r="H144" s="61">
        <f>'Alternative Form'!K151</f>
        <v>0</v>
      </c>
      <c r="I144" s="320">
        <v>0</v>
      </c>
      <c r="J144" s="287">
        <v>0</v>
      </c>
    </row>
    <row r="145" spans="1:10" ht="12.75" customHeight="1" x14ac:dyDescent="0.3">
      <c r="A145" s="268"/>
      <c r="B145" s="208"/>
      <c r="C145" s="208"/>
      <c r="D145" s="321" t="s">
        <v>224</v>
      </c>
      <c r="E145" s="322">
        <v>9790</v>
      </c>
      <c r="F145" s="323">
        <f>'Alternative Form'!I152</f>
        <v>22092.101600000024</v>
      </c>
      <c r="G145" s="324">
        <f>'Alternative Form'!J152</f>
        <v>43081.5484</v>
      </c>
      <c r="H145" s="325">
        <f>'Alternative Form'!K152</f>
        <v>65173.650000000023</v>
      </c>
      <c r="I145" s="326">
        <f t="shared" ref="I145:J145" si="52">I135-SUM(I137:I144)</f>
        <v>167983</v>
      </c>
      <c r="J145" s="327">
        <f t="shared" si="52"/>
        <v>352863</v>
      </c>
    </row>
    <row r="146" spans="1:10" ht="12.75" customHeight="1" x14ac:dyDescent="0.25"/>
    <row r="147" spans="1:10" ht="12.75" customHeight="1" x14ac:dyDescent="0.25"/>
    <row r="148" spans="1:10" ht="12.75" customHeight="1" x14ac:dyDescent="0.25"/>
    <row r="149" spans="1:10" ht="12.75" customHeight="1" x14ac:dyDescent="0.25"/>
    <row r="150" spans="1:10" ht="12.75" customHeight="1" x14ac:dyDescent="0.25"/>
    <row r="151" spans="1:10" ht="12.75" customHeight="1" x14ac:dyDescent="0.25"/>
    <row r="152" spans="1:10" ht="12.75" customHeight="1" x14ac:dyDescent="0.25"/>
    <row r="153" spans="1:10" ht="12.75" customHeight="1" x14ac:dyDescent="0.25"/>
    <row r="154" spans="1:10" ht="12.75" customHeight="1" x14ac:dyDescent="0.25"/>
    <row r="155" spans="1:10" ht="12.75" customHeight="1" x14ac:dyDescent="0.25"/>
    <row r="156" spans="1:10" ht="12.75" customHeight="1" x14ac:dyDescent="0.25"/>
    <row r="157" spans="1:10" ht="12.75" customHeight="1" x14ac:dyDescent="0.25"/>
    <row r="158" spans="1:10" ht="12.75" customHeight="1" x14ac:dyDescent="0.25"/>
    <row r="159" spans="1:10" ht="12.75" customHeight="1" x14ac:dyDescent="0.25"/>
    <row r="160" spans="1:1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40">
    <mergeCell ref="I114:I115"/>
    <mergeCell ref="J114:J115"/>
    <mergeCell ref="I116:I118"/>
    <mergeCell ref="J116:J118"/>
    <mergeCell ref="I120:I121"/>
    <mergeCell ref="J120:J121"/>
    <mergeCell ref="I125:I126"/>
    <mergeCell ref="I127:I128"/>
    <mergeCell ref="I129:I132"/>
    <mergeCell ref="J127:J128"/>
    <mergeCell ref="J129:J132"/>
    <mergeCell ref="J125:J126"/>
    <mergeCell ref="I44:I46"/>
    <mergeCell ref="J44:J46"/>
    <mergeCell ref="I91:I94"/>
    <mergeCell ref="J91:J94"/>
    <mergeCell ref="I103:I104"/>
    <mergeCell ref="J103:J104"/>
    <mergeCell ref="I21:I22"/>
    <mergeCell ref="J21:J22"/>
    <mergeCell ref="I28:I29"/>
    <mergeCell ref="J28:J29"/>
    <mergeCell ref="J42:J43"/>
    <mergeCell ref="I42:I43"/>
    <mergeCell ref="E9:H9"/>
    <mergeCell ref="F11:H11"/>
    <mergeCell ref="I11:I12"/>
    <mergeCell ref="J11:J12"/>
    <mergeCell ref="I13:I14"/>
    <mergeCell ref="J13:J14"/>
    <mergeCell ref="A5:C5"/>
    <mergeCell ref="E5:H5"/>
    <mergeCell ref="E6:H6"/>
    <mergeCell ref="E7:H7"/>
    <mergeCell ref="E8:H8"/>
    <mergeCell ref="A1:J1"/>
    <mergeCell ref="A2:J2"/>
    <mergeCell ref="A3:J3"/>
    <mergeCell ref="A4:C4"/>
    <mergeCell ref="E4:H4"/>
  </mergeCells>
  <conditionalFormatting sqref="H124">
    <cfRule type="cellIs" dxfId="0" priority="1" stopIfTrue="1" operator="notEqual">
      <formula>0</formula>
    </cfRule>
  </conditionalFormatting>
  <pageMargins left="0.7" right="0.7" top="0.75" bottom="0.75" header="0" footer="0"/>
  <pageSetup fitToHeight="0" orientation="portrait"/>
  <headerFooter>
    <oddFooter>&amp;L&amp;D&amp;R&amp;P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Certification</vt:lpstr>
      <vt:lpstr>Alternative Form</vt:lpstr>
      <vt:lpstr>MYP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Jody Thulin</dc:creator>
  <cp:lastModifiedBy>Stefanie Bryant</cp:lastModifiedBy>
  <cp:lastPrinted>2025-12-11T17:24:20Z</cp:lastPrinted>
  <dcterms:created xsi:type="dcterms:W3CDTF">2005-11-22T19:35:29Z</dcterms:created>
  <dcterms:modified xsi:type="dcterms:W3CDTF">2025-12-11T17:26:47Z</dcterms:modified>
</cp:coreProperties>
</file>