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ertification" sheetId="1" r:id="rId4"/>
    <sheet state="visible" name="Alternative Form" sheetId="2" r:id="rId5"/>
    <sheet state="visible" name="MYP" sheetId="3" r:id="rId6"/>
  </sheets>
  <definedNames>
    <definedName name="Fiscal_Year">#REF!</definedName>
  </definedNames>
  <calcPr/>
  <extLst>
    <ext uri="GoogleSheetsCustomDataVersion2">
      <go:sheetsCustomData xmlns:go="http://customooxmlschemas.google.com/" r:id="rId7" roundtripDataChecksum="nFU3rHZ4kU7odih1/GT1NMh2RlCt0hWGmy/RNhwGEI0="/>
    </ext>
  </extLst>
</workbook>
</file>

<file path=xl/sharedStrings.xml><?xml version="1.0" encoding="utf-8"?>
<sst xmlns="http://schemas.openxmlformats.org/spreadsheetml/2006/main" count="603" uniqueCount="235">
  <si>
    <t>CHARTER SCHOOL PRELIMINARY BUDGET</t>
  </si>
  <si>
    <t>FINANCIAL REPORT -- ALTERNATIVE FORM</t>
  </si>
  <si>
    <t>July 1, 2025 to June 30, 2026</t>
  </si>
  <si>
    <t>Charter School Certification</t>
  </si>
  <si>
    <t>Charter School Name:</t>
  </si>
  <si>
    <t>Method Schools</t>
  </si>
  <si>
    <t>CDS #:</t>
  </si>
  <si>
    <t>37-68049-0129221</t>
  </si>
  <si>
    <t>Charter Approving Entity:</t>
  </si>
  <si>
    <t>Dehesa Elementary</t>
  </si>
  <si>
    <t>County:</t>
  </si>
  <si>
    <t>San Diego</t>
  </si>
  <si>
    <t>Charter #:</t>
  </si>
  <si>
    <t>1617</t>
  </si>
  <si>
    <t>For information regarding this report, please contact:</t>
  </si>
  <si>
    <t>For Approving Entity:</t>
  </si>
  <si>
    <t>For Charter School:</t>
  </si>
  <si>
    <t>Bradley Johnson</t>
  </si>
  <si>
    <t>Stefanie Bryant</t>
  </si>
  <si>
    <t>Name</t>
  </si>
  <si>
    <t>Superintendent</t>
  </si>
  <si>
    <t>CFO</t>
  </si>
  <si>
    <t>Title</t>
  </si>
  <si>
    <t>619-444-2161</t>
  </si>
  <si>
    <t>801.360.9819</t>
  </si>
  <si>
    <t>Telephone</t>
  </si>
  <si>
    <t>bradley.johnson@dehesasd.net</t>
  </si>
  <si>
    <t>sbryant@methodschools.org</t>
  </si>
  <si>
    <t>E-mail address</t>
  </si>
  <si>
    <t>To the entity that approved the charter school:</t>
  </si>
  <si>
    <t>x</t>
  </si>
  <si>
    <t>)</t>
  </si>
  <si>
    <t>2025-26 CHARTER SCHOOL FIRST INTERIM FINANCIAL REPORT -- ALTERNATIVE FORM:  This report</t>
  </si>
  <si>
    <r>
      <rPr>
        <rFont val="Arial"/>
        <color theme="1"/>
        <sz val="11.0"/>
      </rPr>
      <t xml:space="preserve">has been approved, and is hereby filed by the charter school pursuant to </t>
    </r>
    <r>
      <rPr>
        <rFont val="Arial"/>
        <i/>
        <color theme="1"/>
        <sz val="11.0"/>
      </rPr>
      <t>Education Code</t>
    </r>
    <r>
      <rPr>
        <rFont val="Arial"/>
        <color theme="1"/>
        <sz val="11.0"/>
      </rPr>
      <t xml:space="preserve"> Section 42100(b).</t>
    </r>
  </si>
  <si>
    <t>Signed:</t>
  </si>
  <si>
    <t xml:space="preserve">      Date:</t>
  </si>
  <si>
    <t>Charter School Official</t>
  </si>
  <si>
    <t>(Original signature required)</t>
  </si>
  <si>
    <t>Printed
Name:</t>
  </si>
  <si>
    <t xml:space="preserve">       Title:</t>
  </si>
  <si>
    <t>To the Dehesa Elementary School District</t>
  </si>
  <si>
    <r>
      <rPr>
        <rFont val="Arial"/>
        <color theme="1"/>
        <sz val="11.0"/>
      </rPr>
      <t xml:space="preserve">is hereby filed with the County Superintendent pursuant to </t>
    </r>
    <r>
      <rPr>
        <rFont val="Arial"/>
        <i/>
        <color theme="1"/>
        <sz val="11.0"/>
      </rPr>
      <t>Education Code</t>
    </r>
    <r>
      <rPr>
        <rFont val="Arial"/>
        <color theme="1"/>
        <sz val="11.0"/>
      </rPr>
      <t xml:space="preserve"> Section 42100(a).</t>
    </r>
  </si>
  <si>
    <t>Authorized Representative of
Charter Approving Entity</t>
  </si>
  <si>
    <t>To the Superintendent of Public Instruction:</t>
  </si>
  <si>
    <r>
      <rPr>
        <rFont val="Arial"/>
        <color theme="1"/>
        <sz val="10.0"/>
      </rPr>
      <t xml:space="preserve">verified for mathematical accuracy by the County Superintendent of Schools pursuant to </t>
    </r>
    <r>
      <rPr>
        <rFont val="Arial"/>
        <i/>
        <color theme="1"/>
        <sz val="10.0"/>
      </rPr>
      <t>Education Code</t>
    </r>
    <r>
      <rPr>
        <rFont val="Arial"/>
        <color theme="1"/>
        <sz val="10.0"/>
      </rPr>
      <t xml:space="preserve"> Section 42100(a).</t>
    </r>
  </si>
  <si>
    <t>County Superintendent/Designee</t>
  </si>
  <si>
    <t>CHARTER SCHOOLS FIRST INTERIM</t>
  </si>
  <si>
    <t>This charter school uses the following basis of accounting:</t>
  </si>
  <si>
    <t>Please enter an "X" in the applicable box below; check only one box</t>
  </si>
  <si>
    <r>
      <rPr>
        <rFont val="Arial"/>
        <b/>
        <color rgb="FF000000"/>
        <sz val="10.0"/>
      </rPr>
      <t>Accrual Basis</t>
    </r>
    <r>
      <rPr>
        <rFont val="Arial"/>
        <b val="0"/>
        <color rgb="FF000000"/>
        <sz val="10.0"/>
      </rPr>
      <t xml:space="preserve"> (</t>
    </r>
    <r>
      <rPr>
        <rFont val="Arial"/>
        <b val="0"/>
        <color rgb="FF000000"/>
        <sz val="9.0"/>
      </rPr>
      <t>Applicable Capital Assets/Interest on Long-Term Debt/Long-Term Liabilities objects are 6900, 7438, 9400-9499, and 9660-9669)</t>
    </r>
  </si>
  <si>
    <r>
      <rPr>
        <rFont val="Arial"/>
        <b/>
        <color rgb="FF000000"/>
        <sz val="10.0"/>
      </rPr>
      <t xml:space="preserve">Modified Accrual Basis </t>
    </r>
    <r>
      <rPr>
        <rFont val="Arial"/>
        <b val="0"/>
        <color rgb="FF000000"/>
        <sz val="9.0"/>
      </rPr>
      <t xml:space="preserve">(Applicable Capital Outlay/Debt Service objects are 6100-6170, 6200-6500, 7438, and 7439) </t>
    </r>
  </si>
  <si>
    <t xml:space="preserve">              Description</t>
  </si>
  <si>
    <t>Object Code</t>
  </si>
  <si>
    <t xml:space="preserve">Original Budget </t>
  </si>
  <si>
    <t>Board Approved Operating Budget (B)</t>
  </si>
  <si>
    <t xml:space="preserve">Actuals to Date </t>
  </si>
  <si>
    <t>First Interim Budget Unrestricted</t>
  </si>
  <si>
    <t>First Interim Budget Restricted</t>
  </si>
  <si>
    <t>First Interim Budget Total (D)</t>
  </si>
  <si>
    <t>Difference (Col B &amp; D)</t>
  </si>
  <si>
    <t>Remaining Budget</t>
  </si>
  <si>
    <t>%</t>
  </si>
  <si>
    <t>A.</t>
  </si>
  <si>
    <t>REVENUES</t>
  </si>
  <si>
    <t xml:space="preserve"> </t>
  </si>
  <si>
    <t>1.</t>
  </si>
  <si>
    <t>LCFF Sources</t>
  </si>
  <si>
    <t>State Aid - Current Year</t>
  </si>
  <si>
    <t>Education Protection Account - Current Year</t>
  </si>
  <si>
    <t>State Aid - Prior Years</t>
  </si>
  <si>
    <t>Transfer of Charter Schools in Lieu of Property Taxes</t>
  </si>
  <si>
    <t>Other LCFF Transfers</t>
  </si>
  <si>
    <t>8091, 8097</t>
  </si>
  <si>
    <t xml:space="preserve">          Total, LCFF Sources</t>
  </si>
  <si>
    <t>2.</t>
  </si>
  <si>
    <t>Federal Revenues (see NOTE on last page)</t>
  </si>
  <si>
    <t xml:space="preserve">No Child Left Behind </t>
  </si>
  <si>
    <t>Special Education - Federal</t>
  </si>
  <si>
    <t>8181, 8182</t>
  </si>
  <si>
    <t>Child Nutrition - Federal</t>
  </si>
  <si>
    <t>Other Federal Revenues</t>
  </si>
  <si>
    <t xml:space="preserve">          Total, Federal Revenues </t>
  </si>
  <si>
    <t>3.</t>
  </si>
  <si>
    <t>Other State Revenues</t>
  </si>
  <si>
    <t>Special Education - State</t>
  </si>
  <si>
    <t>StateRevSE</t>
  </si>
  <si>
    <t>Child Nutrition Programs</t>
  </si>
  <si>
    <t>Mandated Costs Reimbursements</t>
  </si>
  <si>
    <t>Lottery - Unrestricted and Instructional Materials</t>
  </si>
  <si>
    <t>Low Performing Student Block Grant</t>
  </si>
  <si>
    <t>All Other State Revenues</t>
  </si>
  <si>
    <t>StateRevAO</t>
  </si>
  <si>
    <t xml:space="preserve">         Total, Other State Revenues</t>
  </si>
  <si>
    <t>4.</t>
  </si>
  <si>
    <t>Other Local Revenues</t>
  </si>
  <si>
    <t xml:space="preserve">Transfers from Sponsoring LEAs to Charter Schools </t>
  </si>
  <si>
    <t>All Other Local Revenues</t>
  </si>
  <si>
    <t>LocalRevAO</t>
  </si>
  <si>
    <t xml:space="preserve">          Total, Local Revenues</t>
  </si>
  <si>
    <t>5.</t>
  </si>
  <si>
    <t>TOTAL REVENUES</t>
  </si>
  <si>
    <t>B.</t>
  </si>
  <si>
    <t>EXPENDITURES</t>
  </si>
  <si>
    <t>Certificated Salaries</t>
  </si>
  <si>
    <t>Teachers' Salaries</t>
  </si>
  <si>
    <t>Certificated Pupil Support Salaries</t>
  </si>
  <si>
    <t>Certificated Supervisors' and Administrators' Salaries</t>
  </si>
  <si>
    <t>Other Certificated Salaries</t>
  </si>
  <si>
    <t xml:space="preserve">          Total, Certificated Salaries</t>
  </si>
  <si>
    <t>Non-certificated Salaries</t>
  </si>
  <si>
    <t>Instructional Aides' Salaries</t>
  </si>
  <si>
    <t>Non-certificated Support Salaries</t>
  </si>
  <si>
    <t>Non-certificated Supervisors' and Administrators' Sal.</t>
  </si>
  <si>
    <t>Clerical and Office Salaries</t>
  </si>
  <si>
    <t>Other Non-certificated Salaries</t>
  </si>
  <si>
    <t xml:space="preserve">          Total, Non-certificated Salaries</t>
  </si>
  <si>
    <t>Employee Benefits</t>
  </si>
  <si>
    <t>STRS</t>
  </si>
  <si>
    <t>3101-3102</t>
  </si>
  <si>
    <t>PERS</t>
  </si>
  <si>
    <t>3201-3202</t>
  </si>
  <si>
    <t>OASDI / Medicare / Alternative</t>
  </si>
  <si>
    <t>3301-3302</t>
  </si>
  <si>
    <t>Health and Welfare Benefits</t>
  </si>
  <si>
    <t>3401-3402</t>
  </si>
  <si>
    <t>Unemployment Insurance</t>
  </si>
  <si>
    <t>3501-3502</t>
  </si>
  <si>
    <t>Workers' Compensation Insurance</t>
  </si>
  <si>
    <t>3601-3602</t>
  </si>
  <si>
    <t>Retiree Benefits</t>
  </si>
  <si>
    <t>3701-3702</t>
  </si>
  <si>
    <t>PERS Reduction (for revenue limit funded schools)</t>
  </si>
  <si>
    <t>3801-3802</t>
  </si>
  <si>
    <t>Other Employee Benefits</t>
  </si>
  <si>
    <t>3901-3902</t>
  </si>
  <si>
    <t xml:space="preserve">          Total, Employee Benefits</t>
  </si>
  <si>
    <t>Books and Supplies</t>
  </si>
  <si>
    <t>Approved Textbooks and Core Curricula Materials</t>
  </si>
  <si>
    <t>Books and Other Reference Materials</t>
  </si>
  <si>
    <t>Materials and Supplies</t>
  </si>
  <si>
    <t>Noncapitalized Equipment</t>
  </si>
  <si>
    <t>Food</t>
  </si>
  <si>
    <t xml:space="preserve">          Total, Books and Supplies</t>
  </si>
  <si>
    <t>Services and Other Operating Expenditures</t>
  </si>
  <si>
    <t>Subagreeemnts for Services</t>
  </si>
  <si>
    <t>Travel and Conferences</t>
  </si>
  <si>
    <t>Dues and Memberships</t>
  </si>
  <si>
    <t>Insurance</t>
  </si>
  <si>
    <t>5400</t>
  </si>
  <si>
    <t>Operations and Housekeeping Services</t>
  </si>
  <si>
    <t>Rentals, Leases, Repairs, and Noncap. Improvements</t>
  </si>
  <si>
    <t>Professional/Consulting Services and Operating Expend.</t>
  </si>
  <si>
    <t>Communications</t>
  </si>
  <si>
    <t xml:space="preserve">          Total, Services and Other Operating Expenditures</t>
  </si>
  <si>
    <t xml:space="preserve">          </t>
  </si>
  <si>
    <t>6.</t>
  </si>
  <si>
    <t>Capital Outlay</t>
  </si>
  <si>
    <t xml:space="preserve">(Objects 6100-6170, 6200-6500 for modified </t>
  </si>
  <si>
    <t xml:space="preserve"> accrual basis only)</t>
  </si>
  <si>
    <r>
      <rPr>
        <rFont val="Arial"/>
        <color rgb="FF000000"/>
        <sz val="11.0"/>
      </rPr>
      <t xml:space="preserve">Land and Land Improvements </t>
    </r>
  </si>
  <si>
    <t>6100-6170</t>
  </si>
  <si>
    <t>Buildings and Improvements of Buildings</t>
  </si>
  <si>
    <t>Books and Media for New School Libraries or Major</t>
  </si>
  <si>
    <t xml:space="preserve">     Expansion of School Libraries </t>
  </si>
  <si>
    <t xml:space="preserve">Equipment </t>
  </si>
  <si>
    <t xml:space="preserve">Equipment Replacement </t>
  </si>
  <si>
    <r>
      <rPr>
        <rFont val="Arial"/>
        <color rgb="FF000000"/>
        <sz val="11.0"/>
      </rPr>
      <t xml:space="preserve">Depreciation Expense </t>
    </r>
    <r>
      <rPr>
        <rFont val="Arial"/>
        <color rgb="FF000000"/>
        <sz val="9.0"/>
      </rPr>
      <t>(for accrual basis only)</t>
    </r>
  </si>
  <si>
    <t xml:space="preserve">          Total, Capital Outlay</t>
  </si>
  <si>
    <t>7.</t>
  </si>
  <si>
    <t xml:space="preserve">Other Outgo </t>
  </si>
  <si>
    <t>Tuition to Other Schools</t>
  </si>
  <si>
    <t>7110-7143</t>
  </si>
  <si>
    <t>Transfers of Pass-Through Revenues to Other LEAs</t>
  </si>
  <si>
    <t>7211-7213</t>
  </si>
  <si>
    <t>Transfers of Apportionments to Other LEAs - Spec. Ed.</t>
  </si>
  <si>
    <t>7221-7223SE</t>
  </si>
  <si>
    <t>Transfers of Apportionments to Other LEAs - All Other</t>
  </si>
  <si>
    <t>7221-7223AO</t>
  </si>
  <si>
    <t>All Other Transfers</t>
  </si>
  <si>
    <t>7280-7299</t>
  </si>
  <si>
    <t>Debt Service:</t>
  </si>
  <si>
    <t xml:space="preserve">     Interest </t>
  </si>
  <si>
    <r>
      <rPr>
        <rFont val="Arial"/>
        <color rgb="FF000000"/>
        <sz val="11.0"/>
      </rPr>
      <t xml:space="preserve">     Principal </t>
    </r>
    <r>
      <rPr>
        <rFont val="Arial"/>
        <color rgb="FF000000"/>
        <sz val="9.0"/>
      </rPr>
      <t>(for modified accrual basis only)</t>
    </r>
  </si>
  <si>
    <t xml:space="preserve">          Total, Other Outgo</t>
  </si>
  <si>
    <t>8.</t>
  </si>
  <si>
    <t>TOTAL EXPENDITURES</t>
  </si>
  <si>
    <t>C.</t>
  </si>
  <si>
    <t>EXCESS (DEFICIENCY) OF REVENUES OVER EXPEND.</t>
  </si>
  <si>
    <t>BEFORE OTHER FINANCING SOURCES AND USES (A5-B8)</t>
  </si>
  <si>
    <t>D.</t>
  </si>
  <si>
    <t>OTHER FINANCING SOURCES / USES</t>
  </si>
  <si>
    <t>Other Sources</t>
  </si>
  <si>
    <t>8930-8979</t>
  </si>
  <si>
    <t>Less:  Other Uses</t>
  </si>
  <si>
    <t>7630-7699</t>
  </si>
  <si>
    <t>Contributions Between Unrestricted and Restricted Accounts</t>
  </si>
  <si>
    <t>(must net to zero)</t>
  </si>
  <si>
    <t>8980-8999</t>
  </si>
  <si>
    <t>TOTAL OTHER FINANCING SOURCES / USES</t>
  </si>
  <si>
    <t>E.</t>
  </si>
  <si>
    <t xml:space="preserve">NET INCREASE (DECREASE) IN FUND BALANCE (C + D4) </t>
  </si>
  <si>
    <t>F.</t>
  </si>
  <si>
    <t>FUND BALANCE, RESERVES</t>
  </si>
  <si>
    <t>Beginning Fund Balance</t>
  </si>
  <si>
    <t>a.</t>
  </si>
  <si>
    <t>As of July 1</t>
  </si>
  <si>
    <t>b.</t>
  </si>
  <si>
    <t>Adjustments/Restatements to Beginning Balance</t>
  </si>
  <si>
    <t>9793, 9795</t>
  </si>
  <si>
    <t>c.</t>
  </si>
  <si>
    <t>Adjusted Beginning Balance</t>
  </si>
  <si>
    <t>Ending Fund Balance, Oct 31 (E + F.1.c.)</t>
  </si>
  <si>
    <t>Components of Ending Fund Balance:</t>
  </si>
  <si>
    <t xml:space="preserve">Reserve for Revolving Cash (equals object 9130) </t>
  </si>
  <si>
    <t>Reserve for Stores (equals object 9320)</t>
  </si>
  <si>
    <t>Reserve for Prepaid Expenditures (equals object 9330)</t>
  </si>
  <si>
    <t xml:space="preserve"> All Others</t>
  </si>
  <si>
    <t>Legally Restricted Balance</t>
  </si>
  <si>
    <t>Designated for Economic Uncertainties</t>
  </si>
  <si>
    <t>Other Designations</t>
  </si>
  <si>
    <t>9775, 9780</t>
  </si>
  <si>
    <t>Net Investment in Capital Assests (Accrual Basis Only)</t>
  </si>
  <si>
    <t>Undesignated / Unappropriated Amount</t>
  </si>
  <si>
    <t>CHARTER SCHOOL</t>
  </si>
  <si>
    <t>MULTI-YEAR PROJECTION - ALTERNATIVE FORM</t>
  </si>
  <si>
    <t>Fiscal Year:</t>
  </si>
  <si>
    <t>2025-26</t>
  </si>
  <si>
    <t>2025-26 (populated from Alternative Form Tab)</t>
  </si>
  <si>
    <t>Totals for 2026-27</t>
  </si>
  <si>
    <t>Totals for 2027-28</t>
  </si>
  <si>
    <t>First Interim Budget Total</t>
  </si>
  <si>
    <t xml:space="preserve">Federal Revenues </t>
  </si>
  <si>
    <r>
      <rPr>
        <rFont val="Arial"/>
        <color rgb="FF000000"/>
        <sz val="11.0"/>
      </rPr>
      <t xml:space="preserve">Land and Land Improvements </t>
    </r>
  </si>
  <si>
    <r>
      <rPr>
        <rFont val="Arial"/>
        <color rgb="FF000000"/>
        <sz val="11.0"/>
      </rPr>
      <t xml:space="preserve">Depreciation Expense </t>
    </r>
    <r>
      <rPr>
        <rFont val="Arial"/>
        <color rgb="FF000000"/>
        <sz val="9.0"/>
      </rPr>
      <t>(for accrual basis only)</t>
    </r>
  </si>
  <si>
    <r>
      <rPr>
        <rFont val="Arial"/>
        <color rgb="FF000000"/>
        <sz val="11.0"/>
      </rPr>
      <t xml:space="preserve">     Principal </t>
    </r>
    <r>
      <rPr>
        <rFont val="Arial"/>
        <color rgb="FF000000"/>
        <sz val="9.0"/>
      </rPr>
      <t>(for modified accrual basis only)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</si>
</sst>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  <scheme val="minor"/>
    </font>
    <font>
      <b/>
      <sz val="12.0"/>
      <color rgb="FF000000"/>
      <name val="Arial"/>
    </font>
    <font>
      <b/>
      <u/>
      <sz val="11.0"/>
      <color rgb="FF000000"/>
      <name val="Arial"/>
    </font>
    <font>
      <b/>
      <u/>
      <sz val="11.0"/>
      <color rgb="FF000000"/>
      <name val="Arial"/>
    </font>
    <font>
      <b/>
      <u/>
      <sz val="11.0"/>
      <color rgb="FF000000"/>
      <name val="Arial"/>
    </font>
    <font>
      <sz val="11.0"/>
      <color rgb="FF000000"/>
      <name val="Arial"/>
    </font>
    <font>
      <sz val="10.0"/>
      <color theme="1"/>
      <name val="Arial"/>
    </font>
    <font>
      <b/>
      <sz val="11.0"/>
      <color theme="1"/>
      <name val="Arial"/>
    </font>
    <font>
      <sz val="10.0"/>
      <color rgb="FF000000"/>
      <name val="Arial"/>
    </font>
    <font>
      <sz val="11.0"/>
      <color theme="1"/>
      <name val="Arial"/>
    </font>
    <font>
      <b/>
      <sz val="11.0"/>
      <color rgb="FF000000"/>
      <name val="Arial"/>
    </font>
    <font/>
    <font>
      <u/>
      <sz val="11.0"/>
      <color theme="1"/>
      <name val="Arial"/>
    </font>
    <font>
      <u/>
      <sz val="10.0"/>
      <color rgb="FF0000FF"/>
      <name val="Arial"/>
    </font>
    <font>
      <b/>
      <sz val="10.0"/>
      <color rgb="FF000000"/>
      <name val="Arial"/>
    </font>
    <font>
      <b/>
      <sz val="10.0"/>
      <color theme="1"/>
      <name val="Arial"/>
    </font>
    <font>
      <sz val="9.0"/>
      <color rgb="FF000000"/>
      <name val="Arial"/>
    </font>
    <font>
      <b/>
      <sz val="14.0"/>
      <color theme="1"/>
      <name val="Arial"/>
    </font>
    <font>
      <sz val="12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A5A5A5"/>
        <bgColor rgb="FFA5A5A5"/>
      </patternFill>
    </fill>
  </fills>
  <borders count="156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double">
        <color rgb="FF000000"/>
      </bottom>
    </border>
    <border>
      <top style="double">
        <color rgb="FF000000"/>
      </top>
    </border>
    <border>
      <top style="thin">
        <color rgb="FF000000"/>
      </top>
    </border>
    <border>
      <bottom style="dotted">
        <color rgb="FF000000"/>
      </bottom>
    </border>
    <border>
      <top style="dotted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left style="hair">
        <color rgb="FF000000"/>
      </left>
      <right style="hair">
        <color rgb="FF000000"/>
      </right>
    </border>
    <border>
      <left style="hair">
        <color rgb="FF000000"/>
      </left>
    </border>
    <border>
      <left style="medium">
        <color rgb="FF000000"/>
      </left>
      <right style="hair">
        <color rgb="FF000000"/>
      </right>
      <top style="medium">
        <color rgb="FF000000"/>
      </top>
      <bottom/>
    </border>
    <border>
      <left/>
      <right style="hair">
        <color rgb="FF000000"/>
      </right>
      <top/>
      <bottom/>
    </border>
    <border>
      <left style="hair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right style="medium">
        <color rgb="FF000000"/>
      </right>
    </border>
    <border>
      <left style="medium">
        <color rgb="FF000000"/>
      </left>
      <right style="hair">
        <color rgb="FF000000"/>
      </right>
      <top/>
      <bottom/>
    </border>
    <border>
      <left style="hair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</border>
    <border>
      <right style="thin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medium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medium">
        <color rgb="FF000000"/>
      </right>
      <top style="thin">
        <color rgb="FF000000"/>
      </top>
      <bottom/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medium">
        <color rgb="FF000000"/>
      </left>
      <right style="hair">
        <color rgb="FF000000"/>
      </right>
      <top/>
      <bottom style="hair">
        <color rgb="FF000000"/>
      </bottom>
    </border>
    <border>
      <right style="hair">
        <color rgb="FF000000"/>
      </right>
      <top style="hair">
        <color rgb="FF000000"/>
      </top>
    </border>
    <border>
      <left style="medium">
        <color rgb="FF000000"/>
      </left>
      <right style="hair">
        <color rgb="FF000000"/>
      </right>
      <top style="hair">
        <color rgb="FF000000"/>
      </top>
    </border>
    <border>
      <left/>
      <right style="hair">
        <color rgb="FF000000"/>
      </right>
      <top style="hair">
        <color rgb="FF000000"/>
      </top>
      <bottom/>
    </border>
    <border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bottom style="thin">
        <color rgb="FF000000"/>
      </bottom>
    </border>
    <border>
      <left style="medium">
        <color rgb="FF000000"/>
      </left>
      <right style="hair">
        <color rgb="FF000000"/>
      </right>
      <top/>
      <bottom style="thin">
        <color rgb="FF000000"/>
      </bottom>
    </border>
    <border>
      <left style="hair">
        <color rgb="FF000000"/>
      </left>
      <right style="hair">
        <color rgb="FF000000"/>
      </right>
      <top/>
      <bottom style="thin">
        <color rgb="FF000000"/>
      </bottom>
    </border>
    <border>
      <left style="hair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</border>
    <border>
      <left style="medium">
        <color rgb="FF000000"/>
      </left>
      <right style="medium">
        <color rgb="FF000000"/>
      </right>
      <top style="hair">
        <color rgb="FF000000"/>
      </top>
    </border>
    <border>
      <left style="hair">
        <color rgb="FF000000"/>
      </left>
      <right style="medium">
        <color rgb="FF000000"/>
      </right>
      <bottom style="hair">
        <color rgb="FF000000"/>
      </bottom>
    </border>
    <border>
      <left style="medium">
        <color rgb="FF000000"/>
      </left>
      <right style="hair">
        <color rgb="FF000000"/>
      </right>
      <bottom style="hair">
        <color rgb="FF000000"/>
      </bottom>
    </border>
    <border>
      <left style="medium">
        <color rgb="FF000000"/>
      </left>
      <right style="medium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left style="hair">
        <color rgb="FF000000"/>
      </left>
      <top style="hair">
        <color rgb="FF000000"/>
      </top>
    </border>
    <border>
      <left style="medium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medium">
        <color rgb="FF000000"/>
      </right>
      <top style="hair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/>
      <bottom/>
    </border>
    <border>
      <left/>
      <right style="medium">
        <color rgb="FF000000"/>
      </right>
      <top/>
      <bottom/>
    </border>
    <border>
      <left/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 style="thin">
        <color rgb="FF000000"/>
      </top>
      <bottom/>
    </border>
    <border>
      <left/>
      <right style="hair">
        <color rgb="FF000000"/>
      </right>
      <top style="thin">
        <color rgb="FF000000"/>
      </top>
      <bottom/>
    </border>
    <border>
      <left/>
      <right/>
      <top/>
      <bottom/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/>
      <right style="hair">
        <color rgb="FF000000"/>
      </right>
      <top/>
      <bottom style="medium">
        <color rgb="FF000000"/>
      </bottom>
    </border>
    <border>
      <left style="hair">
        <color rgb="FF000000"/>
      </left>
      <right style="hair">
        <color rgb="FF000000"/>
      </right>
      <top/>
      <bottom style="medium">
        <color rgb="FF000000"/>
      </bottom>
    </border>
    <border>
      <left style="hair">
        <color rgb="FF000000"/>
      </left>
      <right style="medium">
        <color rgb="FF000000"/>
      </right>
      <top/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right/>
      <top/>
      <bottom/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medium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hair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</border>
    <border>
      <right style="hair">
        <color rgb="FF000000"/>
      </right>
    </border>
    <border>
      <left style="medium">
        <color rgb="FF000000"/>
      </left>
      <right style="hair">
        <color rgb="FF000000"/>
      </right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right style="hair">
        <color rgb="FF000000"/>
      </right>
      <bottom style="medium">
        <color rgb="FF000000"/>
      </bottom>
    </border>
    <border>
      <left/>
      <right style="hair">
        <color rgb="FF000000"/>
      </right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top style="hair">
        <color rgb="FF000000"/>
      </top>
    </border>
    <border>
      <left style="medium">
        <color rgb="FF000000"/>
      </left>
      <right style="hair">
        <color rgb="FF000000"/>
      </right>
      <top style="thin">
        <color rgb="FF000000"/>
      </top>
    </border>
    <border>
      <left/>
      <right style="medium">
        <color rgb="FF000000"/>
      </right>
      <top style="thin">
        <color rgb="FF000000"/>
      </top>
    </border>
    <border>
      <left/>
      <right style="medium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</border>
    <border>
      <left style="medium">
        <color rgb="FF000000"/>
      </left>
      <right/>
      <top style="hair">
        <color rgb="FF000000"/>
      </top>
      <bottom style="hair">
        <color rgb="FF000000"/>
      </bottom>
    </border>
    <border>
      <left style="medium">
        <color rgb="FF000000"/>
      </left>
      <right/>
      <top style="thin">
        <color rgb="FF000000"/>
      </top>
    </border>
    <border>
      <left style="medium">
        <color rgb="FF000000"/>
      </left>
      <right/>
      <bottom style="thin">
        <color rgb="FF000000"/>
      </bottom>
    </border>
    <border>
      <left style="hair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/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top/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medium">
        <color rgb="FF000000"/>
      </left>
      <right/>
      <bottom style="hair">
        <color rgb="FF000000"/>
      </bottom>
    </border>
    <border>
      <left/>
      <right style="medium">
        <color rgb="FF000000"/>
      </right>
      <top style="hair">
        <color rgb="FF000000"/>
      </top>
      <bottom/>
    </border>
    <border>
      <left style="medium">
        <color rgb="FF000000"/>
      </lef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8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quotePrefix="1"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4" numFmtId="0" xfId="0" applyFont="1"/>
    <xf borderId="0" fillId="0" fontId="5" numFmtId="0" xfId="0" applyFont="1"/>
    <xf borderId="0" fillId="0" fontId="6" numFmtId="0" xfId="0" applyAlignment="1" applyFont="1">
      <alignment horizontal="center"/>
    </xf>
    <xf borderId="0" fillId="0" fontId="7" numFmtId="0" xfId="0" applyAlignment="1" applyFont="1">
      <alignment horizontal="center"/>
    </xf>
    <xf borderId="0" fillId="0" fontId="6" numFmtId="0" xfId="0" applyFont="1"/>
    <xf borderId="0" fillId="0" fontId="7" numFmtId="0" xfId="0" applyAlignment="1" applyFont="1">
      <alignment horizontal="left"/>
    </xf>
    <xf borderId="0" fillId="0" fontId="8" numFmtId="0" xfId="0" applyFont="1"/>
    <xf borderId="0" fillId="0" fontId="9" numFmtId="0" xfId="0" applyAlignment="1" applyFont="1">
      <alignment horizontal="right"/>
    </xf>
    <xf borderId="0" fillId="0" fontId="10" numFmtId="49" xfId="0" applyAlignment="1" applyFont="1" applyNumberFormat="1">
      <alignment horizontal="right"/>
    </xf>
    <xf quotePrefix="1" borderId="1" fillId="0" fontId="5" numFmtId="49" xfId="0" applyAlignment="1" applyBorder="1" applyFont="1" applyNumberFormat="1">
      <alignment horizontal="center"/>
    </xf>
    <xf borderId="1" fillId="0" fontId="11" numFmtId="0" xfId="0" applyBorder="1" applyFont="1"/>
    <xf quotePrefix="1" borderId="2" fillId="0" fontId="5" numFmtId="49" xfId="0" applyAlignment="1" applyBorder="1" applyFont="1" applyNumberFormat="1">
      <alignment horizontal="center"/>
    </xf>
    <xf borderId="2" fillId="0" fontId="11" numFmtId="0" xfId="0" applyBorder="1" applyFont="1"/>
    <xf borderId="2" fillId="0" fontId="5" numFmtId="49" xfId="0" applyAlignment="1" applyBorder="1" applyFont="1" applyNumberFormat="1">
      <alignment horizontal="center"/>
    </xf>
    <xf borderId="3" fillId="0" fontId="9" numFmtId="0" xfId="0" applyBorder="1" applyFont="1"/>
    <xf quotePrefix="1" borderId="4" fillId="0" fontId="9" numFmtId="0" xfId="0" applyAlignment="1" applyBorder="1" applyFont="1">
      <alignment horizontal="left"/>
    </xf>
    <xf borderId="4" fillId="0" fontId="9" numFmtId="0" xfId="0" applyBorder="1" applyFont="1"/>
    <xf borderId="0" fillId="0" fontId="12" numFmtId="0" xfId="0" applyFont="1"/>
    <xf borderId="0" fillId="0" fontId="9" numFmtId="0" xfId="0" applyFont="1"/>
    <xf borderId="1" fillId="0" fontId="9" numFmtId="0" xfId="0" applyAlignment="1" applyBorder="1" applyFont="1">
      <alignment horizontal="left"/>
    </xf>
    <xf borderId="5" fillId="0" fontId="9" numFmtId="0" xfId="0" applyBorder="1" applyFont="1"/>
    <xf borderId="1" fillId="0" fontId="13" numFmtId="0" xfId="0" applyAlignment="1" applyBorder="1" applyFont="1">
      <alignment horizontal="left"/>
    </xf>
    <xf borderId="1" fillId="0" fontId="6" numFmtId="0" xfId="0" applyAlignment="1" applyBorder="1" applyFont="1">
      <alignment horizontal="center"/>
    </xf>
    <xf quotePrefix="1" borderId="0" fillId="0" fontId="9" numFmtId="0" xfId="0" applyAlignment="1" applyFont="1">
      <alignment horizontal="left"/>
    </xf>
    <xf borderId="1" fillId="0" fontId="9" numFmtId="14" xfId="0" applyAlignment="1" applyBorder="1" applyFont="1" applyNumberFormat="1">
      <alignment horizontal="left"/>
    </xf>
    <xf borderId="0" fillId="0" fontId="6" numFmtId="0" xfId="0" applyAlignment="1" applyFont="1">
      <alignment horizontal="center" vertical="top"/>
    </xf>
    <xf borderId="0" fillId="0" fontId="9" numFmtId="0" xfId="0" applyAlignment="1" applyFont="1">
      <alignment shrinkToFit="0" wrapText="1"/>
    </xf>
    <xf borderId="6" fillId="0" fontId="9" numFmtId="0" xfId="0" applyBorder="1" applyFont="1"/>
    <xf borderId="7" fillId="0" fontId="9" numFmtId="0" xfId="0" applyBorder="1" applyFont="1"/>
    <xf borderId="5" fillId="0" fontId="6" numFmtId="0" xfId="0" applyAlignment="1" applyBorder="1" applyFont="1">
      <alignment horizontal="center" shrinkToFit="0" wrapText="1"/>
    </xf>
    <xf borderId="5" fillId="0" fontId="11" numFmtId="0" xfId="0" applyBorder="1" applyFont="1"/>
    <xf borderId="5" fillId="0" fontId="6" numFmtId="0" xfId="0" applyBorder="1" applyFont="1"/>
    <xf borderId="3" fillId="0" fontId="6" numFmtId="0" xfId="0" applyBorder="1" applyFont="1"/>
    <xf borderId="0" fillId="0" fontId="5" numFmtId="9" xfId="0" applyFont="1" applyNumberFormat="1"/>
    <xf borderId="0" fillId="0" fontId="10" numFmtId="0" xfId="0" applyAlignment="1" applyFont="1">
      <alignment horizontal="right"/>
    </xf>
    <xf quotePrefix="1" borderId="1" fillId="0" fontId="5" numFmtId="0" xfId="0" applyAlignment="1" applyBorder="1" applyFont="1">
      <alignment horizontal="left"/>
    </xf>
    <xf quotePrefix="1" borderId="2" fillId="0" fontId="5" numFmtId="49" xfId="0" applyAlignment="1" applyBorder="1" applyFont="1" applyNumberFormat="1">
      <alignment horizontal="left"/>
    </xf>
    <xf borderId="2" fillId="0" fontId="5" numFmtId="49" xfId="0" applyAlignment="1" applyBorder="1" applyFont="1" applyNumberFormat="1">
      <alignment horizontal="left"/>
    </xf>
    <xf borderId="0" fillId="0" fontId="10" numFmtId="0" xfId="0" applyAlignment="1" applyFont="1">
      <alignment horizontal="center"/>
    </xf>
    <xf quotePrefix="1" borderId="0" fillId="0" fontId="10" numFmtId="0" xfId="0" applyAlignment="1" applyFont="1">
      <alignment horizontal="left"/>
    </xf>
    <xf borderId="0" fillId="0" fontId="10" numFmtId="0" xfId="0" applyAlignment="1" applyFont="1">
      <alignment horizontal="left"/>
    </xf>
    <xf borderId="0" fillId="0" fontId="6" numFmtId="49" xfId="0" applyAlignment="1" applyFont="1" applyNumberFormat="1">
      <alignment horizontal="left"/>
    </xf>
    <xf borderId="0" fillId="0" fontId="6" numFmtId="0" xfId="0" applyAlignment="1" applyFont="1">
      <alignment horizontal="left"/>
    </xf>
    <xf borderId="0" fillId="0" fontId="9" numFmtId="49" xfId="0" applyAlignment="1" applyFont="1" applyNumberFormat="1">
      <alignment horizontal="left"/>
    </xf>
    <xf borderId="8" fillId="0" fontId="10" numFmtId="0" xfId="0" applyAlignment="1" applyBorder="1" applyFont="1">
      <alignment horizontal="center"/>
    </xf>
    <xf borderId="0" fillId="0" fontId="14" numFmtId="0" xfId="0" applyAlignment="1" applyFont="1">
      <alignment horizontal="left"/>
    </xf>
    <xf borderId="0" fillId="0" fontId="5" numFmtId="49" xfId="0" applyAlignment="1" applyFont="1" applyNumberFormat="1">
      <alignment horizontal="left"/>
    </xf>
    <xf borderId="8" fillId="0" fontId="10" numFmtId="0" xfId="0" applyAlignment="1" applyBorder="1" applyFont="1">
      <alignment horizontal="right"/>
    </xf>
    <xf borderId="0" fillId="0" fontId="8" numFmtId="0" xfId="0" applyAlignment="1" applyFont="1">
      <alignment horizontal="left"/>
    </xf>
    <xf borderId="0" fillId="0" fontId="5" numFmtId="3" xfId="0" applyFont="1" applyNumberFormat="1"/>
    <xf borderId="9" fillId="2" fontId="5" numFmtId="49" xfId="0" applyAlignment="1" applyBorder="1" applyFill="1" applyFont="1" applyNumberFormat="1">
      <alignment horizontal="center"/>
    </xf>
    <xf borderId="10" fillId="2" fontId="5" numFmtId="49" xfId="0" applyAlignment="1" applyBorder="1" applyFont="1" applyNumberFormat="1">
      <alignment horizontal="center"/>
    </xf>
    <xf borderId="11" fillId="2" fontId="10" numFmtId="49" xfId="0" applyAlignment="1" applyBorder="1" applyFont="1" applyNumberFormat="1">
      <alignment horizontal="left" vertical="center"/>
    </xf>
    <xf borderId="12" fillId="2" fontId="10" numFmtId="49" xfId="0" applyAlignment="1" applyBorder="1" applyFont="1" applyNumberFormat="1">
      <alignment horizontal="center" shrinkToFit="0" vertical="center" wrapText="1"/>
    </xf>
    <xf borderId="12" fillId="2" fontId="10" numFmtId="4" xfId="0" applyAlignment="1" applyBorder="1" applyFont="1" applyNumberFormat="1">
      <alignment horizontal="center" shrinkToFit="0" vertical="center" wrapText="1"/>
    </xf>
    <xf borderId="12" fillId="2" fontId="10" numFmtId="0" xfId="0" applyAlignment="1" applyBorder="1" applyFont="1">
      <alignment horizontal="center" shrinkToFit="0" vertical="center" wrapText="1"/>
    </xf>
    <xf borderId="11" fillId="2" fontId="10" numFmtId="0" xfId="0" applyAlignment="1" applyBorder="1" applyFont="1">
      <alignment horizontal="center" shrinkToFit="0" wrapText="1"/>
    </xf>
    <xf borderId="12" fillId="2" fontId="10" numFmtId="9" xfId="0" applyAlignment="1" applyBorder="1" applyFont="1" applyNumberFormat="1">
      <alignment horizontal="center" shrinkToFit="0" wrapText="1"/>
    </xf>
    <xf borderId="13" fillId="0" fontId="10" numFmtId="49" xfId="0" applyBorder="1" applyFont="1" applyNumberFormat="1"/>
    <xf borderId="0" fillId="0" fontId="10" numFmtId="49" xfId="0" applyFont="1" applyNumberFormat="1"/>
    <xf borderId="0" fillId="0" fontId="5" numFmtId="49" xfId="0" applyFont="1" applyNumberFormat="1"/>
    <xf borderId="14" fillId="0" fontId="5" numFmtId="0" xfId="0" applyAlignment="1" applyBorder="1" applyFont="1">
      <alignment horizontal="center"/>
    </xf>
    <xf borderId="15" fillId="0" fontId="5" numFmtId="0" xfId="0" applyAlignment="1" applyBorder="1" applyFont="1">
      <alignment horizontal="center"/>
    </xf>
    <xf borderId="16" fillId="3" fontId="5" numFmtId="38" xfId="0" applyAlignment="1" applyBorder="1" applyFill="1" applyFont="1" applyNumberFormat="1">
      <alignment horizontal="right"/>
    </xf>
    <xf borderId="17" fillId="2" fontId="5" numFmtId="38" xfId="0" applyAlignment="1" applyBorder="1" applyFont="1" applyNumberFormat="1">
      <alignment horizontal="right"/>
    </xf>
    <xf borderId="18" fillId="4" fontId="5" numFmtId="38" xfId="0" applyBorder="1" applyFill="1" applyFont="1" applyNumberFormat="1"/>
    <xf borderId="19" fillId="0" fontId="5" numFmtId="38" xfId="0" applyAlignment="1" applyBorder="1" applyFont="1" applyNumberFormat="1">
      <alignment horizontal="center"/>
    </xf>
    <xf borderId="20" fillId="0" fontId="5" numFmtId="0" xfId="0" applyBorder="1" applyFont="1"/>
    <xf borderId="21" fillId="0" fontId="5" numFmtId="9" xfId="0" applyBorder="1" applyFont="1" applyNumberFormat="1"/>
    <xf quotePrefix="1" borderId="0" fillId="0" fontId="10" numFmtId="49" xfId="0" applyFont="1" applyNumberFormat="1"/>
    <xf borderId="14" fillId="0" fontId="5" numFmtId="40" xfId="0" applyAlignment="1" applyBorder="1" applyFont="1" applyNumberFormat="1">
      <alignment horizontal="right"/>
    </xf>
    <xf borderId="15" fillId="0" fontId="5" numFmtId="40" xfId="0" applyAlignment="1" applyBorder="1" applyFont="1" applyNumberFormat="1">
      <alignment horizontal="right"/>
    </xf>
    <xf borderId="22" fillId="3" fontId="5" numFmtId="38" xfId="0" applyAlignment="1" applyBorder="1" applyFont="1" applyNumberFormat="1">
      <alignment horizontal="right"/>
    </xf>
    <xf borderId="23" fillId="4" fontId="5" numFmtId="38" xfId="0" applyBorder="1" applyFont="1" applyNumberFormat="1"/>
    <xf borderId="24" fillId="0" fontId="5" numFmtId="38" xfId="0" applyAlignment="1" applyBorder="1" applyFont="1" applyNumberFormat="1">
      <alignment horizontal="center"/>
    </xf>
    <xf borderId="25" fillId="0" fontId="5" numFmtId="38" xfId="0" applyBorder="1" applyFont="1" applyNumberFormat="1"/>
    <xf borderId="26" fillId="0" fontId="5" numFmtId="0" xfId="0" applyAlignment="1" applyBorder="1" applyFont="1">
      <alignment horizontal="center"/>
    </xf>
    <xf borderId="26" fillId="0" fontId="5" numFmtId="38" xfId="0" applyAlignment="1" applyBorder="1" applyFont="1" applyNumberFormat="1">
      <alignment horizontal="right"/>
    </xf>
    <xf borderId="27" fillId="0" fontId="5" numFmtId="38" xfId="0" applyAlignment="1" applyBorder="1" applyFont="1" applyNumberFormat="1">
      <alignment horizontal="right"/>
    </xf>
    <xf borderId="28" fillId="0" fontId="5" numFmtId="38" xfId="0" applyAlignment="1" applyBorder="1" applyFont="1" applyNumberFormat="1">
      <alignment horizontal="right"/>
    </xf>
    <xf borderId="29" fillId="2" fontId="5" numFmtId="38" xfId="0" applyAlignment="1" applyBorder="1" applyFont="1" applyNumberFormat="1">
      <alignment horizontal="right"/>
    </xf>
    <xf borderId="30" fillId="4" fontId="5" numFmtId="38" xfId="0" applyBorder="1" applyFont="1" applyNumberFormat="1"/>
    <xf borderId="31" fillId="0" fontId="5" numFmtId="38" xfId="0" applyAlignment="1" applyBorder="1" applyFont="1" applyNumberFormat="1">
      <alignment horizontal="center"/>
    </xf>
    <xf quotePrefix="1" borderId="32" fillId="0" fontId="5" numFmtId="3" xfId="0" applyAlignment="1" applyBorder="1" applyFont="1" applyNumberFormat="1">
      <alignment horizontal="center"/>
    </xf>
    <xf borderId="33" fillId="4" fontId="5" numFmtId="38" xfId="0" applyBorder="1" applyFont="1" applyNumberFormat="1"/>
    <xf borderId="5" fillId="0" fontId="10" numFmtId="49" xfId="0" applyBorder="1" applyFont="1" applyNumberFormat="1"/>
    <xf borderId="34" fillId="0" fontId="5" numFmtId="0" xfId="0" applyAlignment="1" applyBorder="1" applyFont="1">
      <alignment horizontal="center"/>
    </xf>
    <xf borderId="34" fillId="0" fontId="10" numFmtId="38" xfId="0" applyAlignment="1" applyBorder="1" applyFont="1" applyNumberFormat="1">
      <alignment horizontal="right"/>
    </xf>
    <xf borderId="35" fillId="0" fontId="10" numFmtId="38" xfId="0" applyAlignment="1" applyBorder="1" applyFont="1" applyNumberFormat="1">
      <alignment horizontal="right"/>
    </xf>
    <xf borderId="36" fillId="4" fontId="10" numFmtId="38" xfId="0" applyAlignment="1" applyBorder="1" applyFont="1" applyNumberFormat="1">
      <alignment horizontal="right"/>
    </xf>
    <xf borderId="37" fillId="5" fontId="10" numFmtId="38" xfId="0" applyAlignment="1" applyBorder="1" applyFill="1" applyFont="1" applyNumberFormat="1">
      <alignment horizontal="right"/>
    </xf>
    <xf borderId="38" fillId="4" fontId="10" numFmtId="38" xfId="0" applyBorder="1" applyFont="1" applyNumberFormat="1"/>
    <xf borderId="39" fillId="6" fontId="10" numFmtId="38" xfId="0" applyAlignment="1" applyBorder="1" applyFill="1" applyFont="1" applyNumberFormat="1">
      <alignment horizontal="center"/>
    </xf>
    <xf borderId="40" fillId="4" fontId="5" numFmtId="38" xfId="0" applyBorder="1" applyFont="1" applyNumberFormat="1"/>
    <xf borderId="41" fillId="4" fontId="5" numFmtId="9" xfId="0" applyBorder="1" applyFont="1" applyNumberFormat="1"/>
    <xf borderId="14" fillId="0" fontId="5" numFmtId="38" xfId="0" applyAlignment="1" applyBorder="1" applyFont="1" applyNumberFormat="1">
      <alignment horizontal="right"/>
    </xf>
    <xf borderId="15" fillId="0" fontId="5" numFmtId="38" xfId="0" applyAlignment="1" applyBorder="1" applyFont="1" applyNumberFormat="1">
      <alignment horizontal="right"/>
    </xf>
    <xf borderId="42" fillId="2" fontId="5" numFmtId="38" xfId="0" applyAlignment="1" applyBorder="1" applyFont="1" applyNumberFormat="1">
      <alignment horizontal="right"/>
    </xf>
    <xf borderId="43" fillId="3" fontId="5" numFmtId="38" xfId="0" applyAlignment="1" applyBorder="1" applyFont="1" applyNumberFormat="1">
      <alignment horizontal="right"/>
    </xf>
    <xf borderId="44" fillId="4" fontId="5" numFmtId="38" xfId="0" applyBorder="1" applyFont="1" applyNumberFormat="1"/>
    <xf borderId="22" fillId="2" fontId="5" numFmtId="38" xfId="0" applyAlignment="1" applyBorder="1" applyFont="1" applyNumberFormat="1">
      <alignment horizontal="right"/>
    </xf>
    <xf borderId="29" fillId="3" fontId="5" numFmtId="38" xfId="0" applyAlignment="1" applyBorder="1" applyFont="1" applyNumberFormat="1">
      <alignment horizontal="right"/>
    </xf>
    <xf borderId="45" fillId="3" fontId="5" numFmtId="38" xfId="0" applyAlignment="1" applyBorder="1" applyFont="1" applyNumberFormat="1">
      <alignment horizontal="right"/>
    </xf>
    <xf quotePrefix="1" borderId="26" fillId="0" fontId="5" numFmtId="0" xfId="0" applyAlignment="1" applyBorder="1" applyFont="1">
      <alignment horizontal="center"/>
    </xf>
    <xf borderId="46" fillId="2" fontId="5" numFmtId="38" xfId="0" applyAlignment="1" applyBorder="1" applyFont="1" applyNumberFormat="1">
      <alignment horizontal="right"/>
    </xf>
    <xf borderId="32" fillId="0" fontId="5" numFmtId="0" xfId="0" applyAlignment="1" applyBorder="1" applyFont="1">
      <alignment horizontal="center"/>
    </xf>
    <xf borderId="47" fillId="0" fontId="5" numFmtId="38" xfId="0" applyAlignment="1" applyBorder="1" applyFont="1" applyNumberFormat="1">
      <alignment horizontal="right"/>
    </xf>
    <xf borderId="48" fillId="0" fontId="5" numFmtId="38" xfId="0" applyAlignment="1" applyBorder="1" applyFont="1" applyNumberFormat="1">
      <alignment horizontal="right"/>
    </xf>
    <xf borderId="32" fillId="0" fontId="5" numFmtId="38" xfId="0" applyAlignment="1" applyBorder="1" applyFont="1" applyNumberFormat="1">
      <alignment horizontal="right"/>
    </xf>
    <xf borderId="34" fillId="0" fontId="10" numFmtId="0" xfId="0" applyAlignment="1" applyBorder="1" applyFont="1">
      <alignment horizontal="center"/>
    </xf>
    <xf borderId="37" fillId="4" fontId="10" numFmtId="38" xfId="0" applyAlignment="1" applyBorder="1" applyFont="1" applyNumberFormat="1">
      <alignment horizontal="right"/>
    </xf>
    <xf borderId="42" fillId="5" fontId="5" numFmtId="38" xfId="0" applyAlignment="1" applyBorder="1" applyFont="1" applyNumberFormat="1">
      <alignment horizontal="right"/>
    </xf>
    <xf borderId="43" fillId="2" fontId="5" numFmtId="38" xfId="0" applyAlignment="1" applyBorder="1" applyFont="1" applyNumberFormat="1">
      <alignment horizontal="right"/>
    </xf>
    <xf borderId="13" fillId="0" fontId="5" numFmtId="49" xfId="0" applyBorder="1" applyFont="1" applyNumberFormat="1"/>
    <xf borderId="22" fillId="5" fontId="5" numFmtId="38" xfId="0" applyAlignment="1" applyBorder="1" applyFont="1" applyNumberFormat="1">
      <alignment horizontal="right"/>
    </xf>
    <xf borderId="28" fillId="2" fontId="5" numFmtId="38" xfId="0" applyAlignment="1" applyBorder="1" applyFont="1" applyNumberFormat="1">
      <alignment horizontal="right"/>
    </xf>
    <xf borderId="49" fillId="6" fontId="5" numFmtId="38" xfId="0" applyAlignment="1" applyBorder="1" applyFont="1" applyNumberFormat="1">
      <alignment horizontal="right"/>
    </xf>
    <xf borderId="50" fillId="0" fontId="5" numFmtId="38" xfId="0" applyAlignment="1" applyBorder="1" applyFont="1" applyNumberFormat="1">
      <alignment horizontal="right"/>
    </xf>
    <xf borderId="51" fillId="5" fontId="5" numFmtId="38" xfId="0" applyAlignment="1" applyBorder="1" applyFont="1" applyNumberFormat="1">
      <alignment horizontal="right"/>
    </xf>
    <xf borderId="5" fillId="0" fontId="10" numFmtId="0" xfId="0" applyBorder="1" applyFont="1"/>
    <xf borderId="40" fillId="4" fontId="10" numFmtId="38" xfId="0" applyBorder="1" applyFont="1" applyNumberFormat="1"/>
    <xf borderId="41" fillId="4" fontId="10" numFmtId="9" xfId="0" applyBorder="1" applyFont="1" applyNumberFormat="1"/>
    <xf borderId="0" fillId="0" fontId="15" numFmtId="0" xfId="0" applyFont="1"/>
    <xf quotePrefix="1" borderId="0" fillId="0" fontId="5" numFmtId="49" xfId="0" applyAlignment="1" applyFont="1" applyNumberFormat="1">
      <alignment horizontal="left"/>
    </xf>
    <xf borderId="28" fillId="6" fontId="5" numFmtId="38" xfId="0" applyAlignment="1" applyBorder="1" applyFont="1" applyNumberFormat="1">
      <alignment horizontal="right"/>
    </xf>
    <xf borderId="42" fillId="4" fontId="10" numFmtId="38" xfId="0" applyAlignment="1" applyBorder="1" applyFont="1" applyNumberFormat="1">
      <alignment horizontal="right"/>
    </xf>
    <xf borderId="43" fillId="4" fontId="10" numFmtId="38" xfId="0" applyAlignment="1" applyBorder="1" applyFont="1" applyNumberFormat="1">
      <alignment horizontal="right"/>
    </xf>
    <xf borderId="44" fillId="4" fontId="10" numFmtId="38" xfId="0" applyBorder="1" applyFont="1" applyNumberFormat="1"/>
    <xf borderId="52" fillId="6" fontId="10" numFmtId="38" xfId="0" applyAlignment="1" applyBorder="1" applyFont="1" applyNumberFormat="1">
      <alignment horizontal="center"/>
    </xf>
    <xf borderId="14" fillId="0" fontId="10" numFmtId="38" xfId="0" applyAlignment="1" applyBorder="1" applyFont="1" applyNumberFormat="1">
      <alignment horizontal="right"/>
    </xf>
    <xf borderId="15" fillId="0" fontId="10" numFmtId="38" xfId="0" applyAlignment="1" applyBorder="1" applyFont="1" applyNumberFormat="1">
      <alignment horizontal="right"/>
    </xf>
    <xf borderId="22" fillId="4" fontId="10" numFmtId="38" xfId="0" applyAlignment="1" applyBorder="1" applyFont="1" applyNumberFormat="1">
      <alignment horizontal="right"/>
    </xf>
    <xf borderId="29" fillId="4" fontId="10" numFmtId="38" xfId="0" applyAlignment="1" applyBorder="1" applyFont="1" applyNumberFormat="1">
      <alignment horizontal="right"/>
    </xf>
    <xf borderId="23" fillId="4" fontId="10" numFmtId="38" xfId="0" applyBorder="1" applyFont="1" applyNumberFormat="1"/>
    <xf borderId="53" fillId="6" fontId="10" numFmtId="38" xfId="0" applyAlignment="1" applyBorder="1" applyFont="1" applyNumberFormat="1">
      <alignment horizontal="center"/>
    </xf>
    <xf borderId="54" fillId="4" fontId="5" numFmtId="38" xfId="0" applyBorder="1" applyFont="1" applyNumberFormat="1"/>
    <xf borderId="55" fillId="4" fontId="5" numFmtId="38" xfId="0" applyBorder="1" applyFont="1" applyNumberFormat="1"/>
    <xf borderId="56" fillId="0" fontId="11" numFmtId="0" xfId="0" applyBorder="1" applyFont="1"/>
    <xf borderId="57" fillId="0" fontId="11" numFmtId="0" xfId="0" applyBorder="1" applyFont="1"/>
    <xf borderId="58" fillId="4" fontId="10" numFmtId="38" xfId="0" applyAlignment="1" applyBorder="1" applyFont="1" applyNumberFormat="1">
      <alignment horizontal="right"/>
    </xf>
    <xf borderId="59" fillId="4" fontId="10" numFmtId="38" xfId="0" applyAlignment="1" applyBorder="1" applyFont="1" applyNumberFormat="1">
      <alignment horizontal="right"/>
    </xf>
    <xf borderId="60" fillId="4" fontId="10" numFmtId="38" xfId="0" applyBorder="1" applyFont="1" applyNumberFormat="1"/>
    <xf borderId="61" fillId="6" fontId="10" numFmtId="38" xfId="0" applyAlignment="1" applyBorder="1" applyFont="1" applyNumberFormat="1">
      <alignment horizontal="center"/>
    </xf>
    <xf borderId="62" fillId="4" fontId="5" numFmtId="38" xfId="0" applyBorder="1" applyFont="1" applyNumberFormat="1"/>
    <xf borderId="63" fillId="4" fontId="5" numFmtId="9" xfId="0" applyBorder="1" applyFont="1" applyNumberFormat="1"/>
    <xf borderId="5" fillId="0" fontId="5" numFmtId="49" xfId="0" applyBorder="1" applyFont="1" applyNumberFormat="1"/>
    <xf borderId="42" fillId="3" fontId="5" numFmtId="38" xfId="0" applyAlignment="1" applyBorder="1" applyFont="1" applyNumberFormat="1">
      <alignment horizontal="right"/>
    </xf>
    <xf quotePrefix="1" borderId="13" fillId="0" fontId="10" numFmtId="49" xfId="0" applyBorder="1" applyFont="1" applyNumberFormat="1"/>
    <xf borderId="26" fillId="3" fontId="5" numFmtId="38" xfId="0" applyAlignment="1" applyBorder="1" applyFont="1" applyNumberFormat="1">
      <alignment horizontal="right"/>
    </xf>
    <xf borderId="2" fillId="0" fontId="10" numFmtId="49" xfId="0" applyBorder="1" applyFont="1" applyNumberFormat="1"/>
    <xf borderId="37" fillId="0" fontId="10" numFmtId="0" xfId="0" applyAlignment="1" applyBorder="1" applyFont="1">
      <alignment horizontal="center"/>
    </xf>
    <xf borderId="37" fillId="0" fontId="10" numFmtId="38" xfId="0" applyAlignment="1" applyBorder="1" applyFont="1" applyNumberFormat="1">
      <alignment horizontal="right"/>
    </xf>
    <xf borderId="64" fillId="0" fontId="10" numFmtId="38" xfId="0" applyAlignment="1" applyBorder="1" applyFont="1" applyNumberFormat="1">
      <alignment horizontal="right"/>
    </xf>
    <xf borderId="13" fillId="0" fontId="5" numFmtId="0" xfId="0" applyBorder="1" applyFont="1"/>
    <xf quotePrefix="1" borderId="0" fillId="0" fontId="10" numFmtId="0" xfId="0" applyFont="1"/>
    <xf borderId="0" fillId="0" fontId="10" numFmtId="0" xfId="0" applyFont="1"/>
    <xf borderId="65" fillId="0" fontId="5" numFmtId="0" xfId="0" applyAlignment="1" applyBorder="1" applyFont="1">
      <alignment horizontal="center"/>
    </xf>
    <xf borderId="66" fillId="0" fontId="5" numFmtId="49" xfId="0" applyBorder="1" applyFont="1" applyNumberFormat="1"/>
    <xf borderId="67" fillId="0" fontId="5" numFmtId="49" xfId="0" applyBorder="1" applyFont="1" applyNumberFormat="1"/>
    <xf borderId="68" fillId="0" fontId="10" numFmtId="49" xfId="0" applyBorder="1" applyFont="1" applyNumberFormat="1"/>
    <xf borderId="69" fillId="0" fontId="10" numFmtId="0" xfId="0" applyAlignment="1" applyBorder="1" applyFont="1">
      <alignment horizontal="center"/>
    </xf>
    <xf borderId="69" fillId="0" fontId="10" numFmtId="38" xfId="0" applyAlignment="1" applyBorder="1" applyFont="1" applyNumberFormat="1">
      <alignment horizontal="right"/>
    </xf>
    <xf borderId="70" fillId="0" fontId="10" numFmtId="38" xfId="0" applyAlignment="1" applyBorder="1" applyFont="1" applyNumberFormat="1">
      <alignment horizontal="right"/>
    </xf>
    <xf borderId="68" fillId="0" fontId="10" numFmtId="38" xfId="0" applyAlignment="1" applyBorder="1" applyFont="1" applyNumberFormat="1">
      <alignment horizontal="right"/>
    </xf>
    <xf borderId="71" fillId="4" fontId="10" numFmtId="38" xfId="0" applyAlignment="1" applyBorder="1" applyFont="1" applyNumberFormat="1">
      <alignment horizontal="right"/>
    </xf>
    <xf borderId="69" fillId="4" fontId="10" numFmtId="38" xfId="0" applyAlignment="1" applyBorder="1" applyFont="1" applyNumberFormat="1">
      <alignment horizontal="right"/>
    </xf>
    <xf borderId="72" fillId="4" fontId="10" numFmtId="38" xfId="0" applyBorder="1" applyFont="1" applyNumberFormat="1"/>
    <xf borderId="73" fillId="6" fontId="10" numFmtId="38" xfId="0" applyAlignment="1" applyBorder="1" applyFont="1" applyNumberFormat="1">
      <alignment horizontal="center"/>
    </xf>
    <xf borderId="67" fillId="0" fontId="10" numFmtId="49" xfId="0" applyBorder="1" applyFont="1" applyNumberFormat="1"/>
    <xf borderId="67" fillId="0" fontId="10" numFmtId="0" xfId="0" applyAlignment="1" applyBorder="1" applyFont="1">
      <alignment horizontal="center"/>
    </xf>
    <xf borderId="67" fillId="0" fontId="10" numFmtId="38" xfId="0" applyAlignment="1" applyBorder="1" applyFont="1" applyNumberFormat="1">
      <alignment horizontal="right"/>
    </xf>
    <xf borderId="74" fillId="4" fontId="10" numFmtId="38" xfId="0" applyAlignment="1" applyBorder="1" applyFont="1" applyNumberFormat="1">
      <alignment horizontal="right"/>
    </xf>
    <xf borderId="75" fillId="4" fontId="10" numFmtId="38" xfId="0" applyAlignment="1" applyBorder="1" applyFont="1" applyNumberFormat="1">
      <alignment horizontal="right"/>
    </xf>
    <xf borderId="76" fillId="4" fontId="10" numFmtId="38" xfId="0" applyBorder="1" applyFont="1" applyNumberFormat="1"/>
    <xf borderId="77" fillId="6" fontId="10" numFmtId="38" xfId="0" applyAlignment="1" applyBorder="1" applyFont="1" applyNumberFormat="1">
      <alignment horizontal="center"/>
    </xf>
    <xf borderId="12" fillId="2" fontId="10" numFmtId="38" xfId="0" applyAlignment="1" applyBorder="1" applyFont="1" applyNumberFormat="1">
      <alignment horizontal="center" shrinkToFit="0" vertical="center" wrapText="1"/>
    </xf>
    <xf borderId="9" fillId="2" fontId="10" numFmtId="38" xfId="0" applyAlignment="1" applyBorder="1" applyFont="1" applyNumberFormat="1">
      <alignment horizontal="center" shrinkToFit="0" vertical="center" wrapText="1"/>
    </xf>
    <xf borderId="40" fillId="2" fontId="10" numFmtId="38" xfId="0" applyAlignment="1" applyBorder="1" applyFont="1" applyNumberFormat="1">
      <alignment horizontal="center" shrinkToFit="0" wrapText="1"/>
    </xf>
    <xf borderId="41" fillId="2" fontId="10" numFmtId="39" xfId="0" applyAlignment="1" applyBorder="1" applyFont="1" applyNumberFormat="1">
      <alignment horizontal="center"/>
    </xf>
    <xf borderId="0" fillId="0" fontId="5" numFmtId="49" xfId="0" applyAlignment="1" applyFont="1" applyNumberFormat="1">
      <alignment shrinkToFit="0" wrapText="1"/>
    </xf>
    <xf quotePrefix="1" borderId="32" fillId="0" fontId="5" numFmtId="0" xfId="0" applyAlignment="1" applyBorder="1" applyFont="1">
      <alignment horizontal="center"/>
    </xf>
    <xf borderId="14" fillId="0" fontId="5" numFmtId="38" xfId="0" applyAlignment="1" applyBorder="1" applyFont="1" applyNumberFormat="1">
      <alignment horizontal="center"/>
    </xf>
    <xf borderId="15" fillId="0" fontId="5" numFmtId="38" xfId="0" applyAlignment="1" applyBorder="1" applyFont="1" applyNumberFormat="1">
      <alignment horizontal="center"/>
    </xf>
    <xf borderId="65" fillId="0" fontId="5" numFmtId="38" xfId="0" applyAlignment="1" applyBorder="1" applyFont="1" applyNumberFormat="1">
      <alignment horizontal="right"/>
    </xf>
    <xf borderId="46" fillId="3" fontId="5" numFmtId="38" xfId="0" applyAlignment="1" applyBorder="1" applyFont="1" applyNumberFormat="1">
      <alignment horizontal="right"/>
    </xf>
    <xf borderId="2" fillId="0" fontId="10" numFmtId="0" xfId="0" applyBorder="1" applyFont="1"/>
    <xf borderId="38" fillId="6" fontId="10" numFmtId="38" xfId="0" applyAlignment="1" applyBorder="1" applyFont="1" applyNumberFormat="1">
      <alignment horizontal="center"/>
    </xf>
    <xf quotePrefix="1" borderId="0" fillId="0" fontId="16" numFmtId="49" xfId="0" applyAlignment="1" applyFont="1" applyNumberFormat="1">
      <alignment horizontal="left"/>
    </xf>
    <xf borderId="30" fillId="0" fontId="5" numFmtId="38" xfId="0" applyAlignment="1" applyBorder="1" applyFont="1" applyNumberFormat="1">
      <alignment horizontal="right"/>
    </xf>
    <xf borderId="32" fillId="0" fontId="5" numFmtId="0" xfId="0" applyAlignment="1" applyBorder="1" applyFont="1">
      <alignment horizontal="center" vertical="center"/>
    </xf>
    <xf borderId="32" fillId="0" fontId="5" numFmtId="38" xfId="0" applyAlignment="1" applyBorder="1" applyFont="1" applyNumberFormat="1">
      <alignment horizontal="right" vertical="center"/>
    </xf>
    <xf borderId="78" fillId="0" fontId="5" numFmtId="38" xfId="0" applyAlignment="1" applyBorder="1" applyFont="1" applyNumberFormat="1">
      <alignment horizontal="right" vertical="center"/>
    </xf>
    <xf borderId="48" fillId="0" fontId="5" numFmtId="38" xfId="0" applyAlignment="1" applyBorder="1" applyFont="1" applyNumberFormat="1">
      <alignment horizontal="right" vertical="center"/>
    </xf>
    <xf borderId="78" fillId="4" fontId="5" numFmtId="38" xfId="0" applyAlignment="1" applyBorder="1" applyFont="1" applyNumberFormat="1">
      <alignment vertical="center"/>
    </xf>
    <xf borderId="79" fillId="0" fontId="5" numFmtId="38" xfId="0" applyAlignment="1" applyBorder="1" applyFont="1" applyNumberFormat="1">
      <alignment horizontal="center" vertical="center"/>
    </xf>
    <xf borderId="65" fillId="0" fontId="11" numFmtId="0" xfId="0" applyBorder="1" applyFont="1"/>
    <xf borderId="80" fillId="0" fontId="11" numFmtId="0" xfId="0" applyBorder="1" applyFont="1"/>
    <xf borderId="81" fillId="0" fontId="11" numFmtId="0" xfId="0" applyBorder="1" applyFont="1"/>
    <xf borderId="82" fillId="0" fontId="11" numFmtId="0" xfId="0" applyBorder="1" applyFont="1"/>
    <xf quotePrefix="1" borderId="65" fillId="0" fontId="5" numFmtId="0" xfId="0" applyAlignment="1" applyBorder="1" applyFont="1">
      <alignment horizontal="center"/>
    </xf>
    <xf borderId="83" fillId="0" fontId="5" numFmtId="38" xfId="0" applyAlignment="1" applyBorder="1" applyFont="1" applyNumberFormat="1">
      <alignment horizontal="right"/>
    </xf>
    <xf borderId="81" fillId="0" fontId="5" numFmtId="38" xfId="0" applyAlignment="1" applyBorder="1" applyFont="1" applyNumberFormat="1">
      <alignment horizontal="right"/>
    </xf>
    <xf borderId="84" fillId="0" fontId="5" numFmtId="38" xfId="0" applyAlignment="1" applyBorder="1" applyFont="1" applyNumberFormat="1">
      <alignment horizontal="right"/>
    </xf>
    <xf borderId="85" fillId="3" fontId="5" numFmtId="38" xfId="0" applyAlignment="1" applyBorder="1" applyFont="1" applyNumberFormat="1">
      <alignment horizontal="right"/>
    </xf>
    <xf borderId="51" fillId="3" fontId="5" numFmtId="38" xfId="0" applyAlignment="1" applyBorder="1" applyFont="1" applyNumberFormat="1">
      <alignment horizontal="right"/>
    </xf>
    <xf borderId="86" fillId="4" fontId="5" numFmtId="38" xfId="0" applyBorder="1" applyFont="1" applyNumberFormat="1"/>
    <xf borderId="87" fillId="6" fontId="10" numFmtId="38" xfId="0" applyAlignment="1" applyBorder="1" applyFont="1" applyNumberFormat="1">
      <alignment horizontal="right"/>
    </xf>
    <xf borderId="17" fillId="6" fontId="10" numFmtId="38" xfId="0" applyAlignment="1" applyBorder="1" applyFont="1" applyNumberFormat="1">
      <alignment horizontal="right"/>
    </xf>
    <xf borderId="22" fillId="4" fontId="5" numFmtId="38" xfId="0" applyAlignment="1" applyBorder="1" applyFont="1" applyNumberFormat="1">
      <alignment horizontal="right"/>
    </xf>
    <xf borderId="29" fillId="4" fontId="5" numFmtId="38" xfId="0" applyAlignment="1" applyBorder="1" applyFont="1" applyNumberFormat="1">
      <alignment horizontal="right"/>
    </xf>
    <xf borderId="53" fillId="6" fontId="5" numFmtId="38" xfId="0" applyAlignment="1" applyBorder="1" applyFont="1" applyNumberFormat="1">
      <alignment horizontal="center"/>
    </xf>
    <xf borderId="88" fillId="4" fontId="5" numFmtId="38" xfId="0" applyBorder="1" applyFont="1" applyNumberFormat="1"/>
    <xf borderId="89" fillId="4" fontId="5" numFmtId="9" xfId="0" applyBorder="1" applyFont="1" applyNumberFormat="1"/>
    <xf borderId="14" fillId="0" fontId="10" numFmtId="0" xfId="0" applyAlignment="1" applyBorder="1" applyFont="1">
      <alignment horizontal="center"/>
    </xf>
    <xf borderId="90" fillId="6" fontId="10" numFmtId="38" xfId="0" applyAlignment="1" applyBorder="1" applyFont="1" applyNumberFormat="1">
      <alignment horizontal="right"/>
    </xf>
    <xf borderId="91" fillId="6" fontId="10" numFmtId="38" xfId="0" applyAlignment="1" applyBorder="1" applyFont="1" applyNumberFormat="1">
      <alignment horizontal="right"/>
    </xf>
    <xf borderId="87" fillId="6" fontId="5" numFmtId="38" xfId="0" applyAlignment="1" applyBorder="1" applyFont="1" applyNumberFormat="1">
      <alignment horizontal="right"/>
    </xf>
    <xf borderId="92" fillId="6" fontId="5" numFmtId="38" xfId="0" applyAlignment="1" applyBorder="1" applyFont="1" applyNumberFormat="1">
      <alignment horizontal="right"/>
    </xf>
    <xf borderId="93" fillId="4" fontId="5" numFmtId="38" xfId="0" applyAlignment="1" applyBorder="1" applyFont="1" applyNumberFormat="1">
      <alignment horizontal="right"/>
    </xf>
    <xf borderId="43" fillId="4" fontId="5" numFmtId="38" xfId="0" applyAlignment="1" applyBorder="1" applyFont="1" applyNumberFormat="1">
      <alignment horizontal="right"/>
    </xf>
    <xf borderId="94" fillId="6" fontId="6" numFmtId="38" xfId="0" applyAlignment="1" applyBorder="1" applyFont="1" applyNumberFormat="1">
      <alignment horizontal="right"/>
    </xf>
    <xf borderId="89" fillId="6" fontId="5" numFmtId="38" xfId="0" applyAlignment="1" applyBorder="1" applyFont="1" applyNumberFormat="1">
      <alignment horizontal="right"/>
    </xf>
    <xf borderId="17" fillId="4" fontId="5" numFmtId="38" xfId="0" applyAlignment="1" applyBorder="1" applyFont="1" applyNumberFormat="1">
      <alignment horizontal="right"/>
    </xf>
    <xf borderId="66" fillId="0" fontId="10" numFmtId="49" xfId="0" applyBorder="1" applyFont="1" applyNumberFormat="1"/>
    <xf borderId="67" fillId="0" fontId="5" numFmtId="0" xfId="0" applyBorder="1" applyFont="1"/>
    <xf borderId="95" fillId="0" fontId="5" numFmtId="0" xfId="0" applyAlignment="1" applyBorder="1" applyFont="1">
      <alignment horizontal="center"/>
    </xf>
    <xf borderId="75" fillId="6" fontId="5" numFmtId="38" xfId="0" applyAlignment="1" applyBorder="1" applyFont="1" applyNumberFormat="1">
      <alignment horizontal="right"/>
    </xf>
    <xf borderId="76" fillId="6" fontId="5" numFmtId="38" xfId="0" applyAlignment="1" applyBorder="1" applyFont="1" applyNumberFormat="1">
      <alignment horizontal="right"/>
    </xf>
    <xf borderId="96" fillId="4" fontId="5" numFmtId="38" xfId="0" applyAlignment="1" applyBorder="1" applyFont="1" applyNumberFormat="1">
      <alignment horizontal="right"/>
    </xf>
    <xf borderId="97" fillId="4" fontId="9" numFmtId="38" xfId="0" applyAlignment="1" applyBorder="1" applyFont="1" applyNumberFormat="1">
      <alignment horizontal="right"/>
    </xf>
    <xf borderId="98" fillId="4" fontId="5" numFmtId="38" xfId="0" applyBorder="1" applyFont="1" applyNumberFormat="1"/>
    <xf borderId="77" fillId="6" fontId="5" numFmtId="38" xfId="0" applyAlignment="1" applyBorder="1" applyFont="1" applyNumberFormat="1">
      <alignment horizontal="center"/>
    </xf>
    <xf borderId="99" fillId="4" fontId="5" numFmtId="38" xfId="0" applyBorder="1" applyFont="1" applyNumberFormat="1"/>
    <xf borderId="100" fillId="4" fontId="5" numFmtId="9" xfId="0" applyBorder="1" applyFont="1" applyNumberFormat="1"/>
    <xf borderId="101" fillId="2" fontId="5" numFmtId="49" xfId="0" applyAlignment="1" applyBorder="1" applyFont="1" applyNumberFormat="1">
      <alignment horizontal="center"/>
    </xf>
    <xf borderId="29" fillId="3" fontId="5" numFmtId="0" xfId="0" applyAlignment="1" applyBorder="1" applyFont="1">
      <alignment horizontal="center"/>
    </xf>
    <xf borderId="102" fillId="3" fontId="5" numFmtId="38" xfId="0" applyAlignment="1" applyBorder="1" applyFont="1" applyNumberFormat="1">
      <alignment horizontal="right"/>
    </xf>
    <xf borderId="21" fillId="0" fontId="5" numFmtId="38" xfId="0" applyAlignment="1" applyBorder="1" applyFont="1" applyNumberFormat="1">
      <alignment horizontal="center"/>
    </xf>
    <xf borderId="103" fillId="4" fontId="5" numFmtId="38" xfId="0" applyBorder="1" applyFont="1" applyNumberFormat="1"/>
    <xf borderId="26" fillId="5" fontId="5" numFmtId="38" xfId="0" applyAlignment="1" applyBorder="1" applyFont="1" applyNumberFormat="1">
      <alignment horizontal="right"/>
    </xf>
    <xf borderId="104" fillId="5" fontId="5" numFmtId="38" xfId="0" applyAlignment="1" applyBorder="1" applyFont="1" applyNumberFormat="1">
      <alignment horizontal="right"/>
    </xf>
    <xf borderId="28" fillId="5" fontId="5" numFmtId="38" xfId="0" applyAlignment="1" applyBorder="1" applyFont="1" applyNumberFormat="1">
      <alignment horizontal="right"/>
    </xf>
    <xf borderId="105" fillId="4" fontId="5" numFmtId="38" xfId="0" applyBorder="1" applyFont="1" applyNumberFormat="1"/>
    <xf borderId="106" fillId="0" fontId="5" numFmtId="38" xfId="0" applyAlignment="1" applyBorder="1" applyFont="1" applyNumberFormat="1">
      <alignment horizontal="right"/>
    </xf>
    <xf borderId="56" fillId="0" fontId="5" numFmtId="38" xfId="0" applyAlignment="1" applyBorder="1" applyFont="1" applyNumberFormat="1">
      <alignment horizontal="right"/>
    </xf>
    <xf borderId="79" fillId="0" fontId="5" numFmtId="38" xfId="0" applyAlignment="1" applyBorder="1" applyFont="1" applyNumberFormat="1">
      <alignment horizontal="center"/>
    </xf>
    <xf borderId="107" fillId="4" fontId="10" numFmtId="38" xfId="0" applyBorder="1" applyFont="1" applyNumberFormat="1"/>
    <xf borderId="108" fillId="0" fontId="5" numFmtId="38" xfId="0" applyAlignment="1" applyBorder="1" applyFont="1" applyNumberFormat="1">
      <alignment horizontal="center"/>
    </xf>
    <xf borderId="1" fillId="0" fontId="10" numFmtId="0" xfId="0" applyBorder="1" applyFont="1"/>
    <xf borderId="56" fillId="0" fontId="10" numFmtId="0" xfId="0" applyAlignment="1" applyBorder="1" applyFont="1">
      <alignment horizontal="center"/>
    </xf>
    <xf borderId="109" fillId="4" fontId="10" numFmtId="38" xfId="0" applyBorder="1" applyFont="1" applyNumberFormat="1"/>
    <xf borderId="110" fillId="0" fontId="10" numFmtId="38" xfId="0" applyAlignment="1" applyBorder="1" applyFont="1" applyNumberFormat="1">
      <alignment horizontal="center"/>
    </xf>
    <xf borderId="34" fillId="0" fontId="5" numFmtId="38" xfId="0" applyAlignment="1" applyBorder="1" applyFont="1" applyNumberFormat="1">
      <alignment horizontal="right"/>
    </xf>
    <xf borderId="42" fillId="4" fontId="5" numFmtId="38" xfId="0" applyAlignment="1" applyBorder="1" applyFont="1" applyNumberFormat="1">
      <alignment horizontal="right"/>
    </xf>
    <xf borderId="21" fillId="0" fontId="6" numFmtId="0" xfId="0" applyBorder="1" applyFont="1"/>
    <xf borderId="14" fillId="0" fontId="11" numFmtId="0" xfId="0" applyBorder="1" applyFont="1"/>
    <xf borderId="58" fillId="4" fontId="5" numFmtId="38" xfId="0" applyAlignment="1" applyBorder="1" applyFont="1" applyNumberFormat="1">
      <alignment horizontal="right"/>
    </xf>
    <xf borderId="59" fillId="4" fontId="5" numFmtId="38" xfId="0" applyAlignment="1" applyBorder="1" applyFont="1" applyNumberFormat="1">
      <alignment horizontal="right"/>
    </xf>
    <xf borderId="60" fillId="4" fontId="5" numFmtId="38" xfId="0" applyBorder="1" applyFont="1" applyNumberFormat="1"/>
    <xf borderId="61" fillId="6" fontId="5" numFmtId="38" xfId="0" applyAlignment="1" applyBorder="1" applyFont="1" applyNumberFormat="1">
      <alignment horizontal="center"/>
    </xf>
    <xf borderId="34" fillId="0" fontId="5" numFmtId="38" xfId="0" applyAlignment="1" applyBorder="1" applyFont="1" applyNumberFormat="1">
      <alignment horizontal="center"/>
    </xf>
    <xf borderId="111" fillId="0" fontId="5" numFmtId="38" xfId="0" applyAlignment="1" applyBorder="1" applyFont="1" applyNumberFormat="1">
      <alignment horizontal="center"/>
    </xf>
    <xf borderId="89" fillId="6" fontId="5" numFmtId="38" xfId="0" applyAlignment="1" applyBorder="1" applyFont="1" applyNumberFormat="1">
      <alignment horizontal="center"/>
    </xf>
    <xf borderId="102" fillId="5" fontId="5" numFmtId="38" xfId="0" applyAlignment="1" applyBorder="1" applyFont="1" applyNumberFormat="1">
      <alignment horizontal="center"/>
    </xf>
    <xf borderId="23" fillId="5" fontId="5" numFmtId="38" xfId="0" applyAlignment="1" applyBorder="1" applyFont="1" applyNumberFormat="1">
      <alignment horizontal="right"/>
    </xf>
    <xf quotePrefix="1" borderId="26" fillId="0" fontId="5" numFmtId="3" xfId="0" applyAlignment="1" applyBorder="1" applyFont="1" applyNumberFormat="1">
      <alignment horizontal="center"/>
    </xf>
    <xf borderId="112" fillId="0" fontId="5" numFmtId="38" xfId="0" applyAlignment="1" applyBorder="1" applyFont="1" applyNumberFormat="1">
      <alignment horizontal="right"/>
    </xf>
    <xf borderId="113" fillId="0" fontId="5" numFmtId="38" xfId="0" applyAlignment="1" applyBorder="1" applyFont="1" applyNumberFormat="1">
      <alignment horizontal="right"/>
    </xf>
    <xf borderId="114" fillId="6" fontId="5" numFmtId="38" xfId="0" applyAlignment="1" applyBorder="1" applyFont="1" applyNumberFormat="1">
      <alignment horizontal="center"/>
    </xf>
    <xf borderId="36" fillId="4" fontId="5" numFmtId="38" xfId="0" applyAlignment="1" applyBorder="1" applyFont="1" applyNumberFormat="1">
      <alignment horizontal="right"/>
    </xf>
    <xf borderId="37" fillId="4" fontId="5" numFmtId="38" xfId="0" applyAlignment="1" applyBorder="1" applyFont="1" applyNumberFormat="1">
      <alignment horizontal="right"/>
    </xf>
    <xf borderId="38" fillId="4" fontId="5" numFmtId="38" xfId="0" applyAlignment="1" applyBorder="1" applyFont="1" applyNumberFormat="1">
      <alignment horizontal="right"/>
    </xf>
    <xf borderId="52" fillId="6" fontId="9" numFmtId="38" xfId="0" applyAlignment="1" applyBorder="1" applyFont="1" applyNumberFormat="1">
      <alignment horizontal="center"/>
    </xf>
    <xf borderId="37" fillId="7" fontId="10" numFmtId="38" xfId="0" applyAlignment="1" applyBorder="1" applyFill="1" applyFont="1" applyNumberFormat="1">
      <alignment horizontal="right"/>
    </xf>
    <xf borderId="23" fillId="5" fontId="10" numFmtId="38" xfId="0" applyAlignment="1" applyBorder="1" applyFont="1" applyNumberFormat="1">
      <alignment horizontal="right"/>
    </xf>
    <xf borderId="36" fillId="7" fontId="10" numFmtId="38" xfId="0" applyAlignment="1" applyBorder="1" applyFont="1" applyNumberFormat="1">
      <alignment horizontal="right"/>
    </xf>
    <xf borderId="38" fillId="7" fontId="10" numFmtId="38" xfId="0" applyBorder="1" applyFont="1" applyNumberFormat="1"/>
    <xf borderId="46" fillId="4" fontId="5" numFmtId="38" xfId="0" applyAlignment="1" applyBorder="1" applyFont="1" applyNumberFormat="1">
      <alignment horizontal="right"/>
    </xf>
    <xf borderId="45" fillId="4" fontId="5" numFmtId="38" xfId="0" applyAlignment="1" applyBorder="1" applyFont="1" applyNumberFormat="1">
      <alignment horizontal="right"/>
    </xf>
    <xf borderId="28" fillId="4" fontId="5" numFmtId="38" xfId="0" applyAlignment="1" applyBorder="1" applyFont="1" applyNumberFormat="1">
      <alignment horizontal="right"/>
    </xf>
    <xf borderId="26" fillId="4" fontId="5" numFmtId="38" xfId="0" applyAlignment="1" applyBorder="1" applyFont="1" applyNumberFormat="1">
      <alignment horizontal="right"/>
    </xf>
    <xf borderId="26" fillId="8" fontId="5" numFmtId="38" xfId="0" applyAlignment="1" applyBorder="1" applyFill="1" applyFont="1" applyNumberFormat="1">
      <alignment horizontal="right"/>
    </xf>
    <xf borderId="85" fillId="4" fontId="5" numFmtId="38" xfId="0" applyAlignment="1" applyBorder="1" applyFont="1" applyNumberFormat="1">
      <alignment horizontal="right"/>
    </xf>
    <xf borderId="51" fillId="4" fontId="5" numFmtId="38" xfId="0" applyAlignment="1" applyBorder="1" applyFont="1" applyNumberFormat="1">
      <alignment horizontal="right"/>
    </xf>
    <xf borderId="24" fillId="0" fontId="6" numFmtId="0" xfId="0" applyBorder="1" applyFont="1"/>
    <xf borderId="84" fillId="0" fontId="5" numFmtId="0" xfId="0" applyAlignment="1" applyBorder="1" applyFont="1">
      <alignment horizontal="center"/>
    </xf>
    <xf borderId="66" fillId="0" fontId="5" numFmtId="0" xfId="0" applyBorder="1" applyFont="1"/>
    <xf borderId="115" fillId="0" fontId="10" numFmtId="0" xfId="0" applyBorder="1" applyFont="1"/>
    <xf borderId="69" fillId="6" fontId="10" numFmtId="38" xfId="0" applyAlignment="1" applyBorder="1" applyFont="1" applyNumberFormat="1">
      <alignment horizontal="right"/>
    </xf>
    <xf borderId="116" fillId="6" fontId="10" numFmtId="38" xfId="0" applyAlignment="1" applyBorder="1" applyFont="1" applyNumberFormat="1">
      <alignment horizontal="right"/>
    </xf>
    <xf borderId="98" fillId="5" fontId="10" numFmtId="38" xfId="0" applyAlignment="1" applyBorder="1" applyFont="1" applyNumberFormat="1">
      <alignment horizontal="right"/>
    </xf>
    <xf borderId="73" fillId="6" fontId="7" numFmtId="38" xfId="0" applyAlignment="1" applyBorder="1" applyFont="1" applyNumberFormat="1">
      <alignment horizontal="center"/>
    </xf>
    <xf borderId="0" fillId="0" fontId="5" numFmtId="40" xfId="0" applyFont="1" applyNumberFormat="1"/>
    <xf borderId="0" fillId="0" fontId="6" numFmtId="40" xfId="0" applyFont="1" applyNumberFormat="1"/>
    <xf borderId="0" fillId="0" fontId="6" numFmtId="9" xfId="0" applyFont="1" applyNumberFormat="1"/>
    <xf borderId="0" fillId="0" fontId="17" numFmtId="0" xfId="0" applyAlignment="1" applyFont="1">
      <alignment horizontal="center"/>
    </xf>
    <xf borderId="0" fillId="0" fontId="15" numFmtId="0" xfId="0" applyAlignment="1" applyFont="1">
      <alignment horizontal="right"/>
    </xf>
    <xf borderId="117" fillId="4" fontId="18" numFmtId="49" xfId="0" applyAlignment="1" applyBorder="1" applyFont="1" applyNumberFormat="1">
      <alignment horizontal="left"/>
    </xf>
    <xf borderId="118" fillId="0" fontId="11" numFmtId="0" xfId="0" applyBorder="1" applyFont="1"/>
    <xf borderId="117" fillId="4" fontId="18" numFmtId="0" xfId="0" applyAlignment="1" applyBorder="1" applyFont="1">
      <alignment horizontal="left"/>
    </xf>
    <xf borderId="9" fillId="5" fontId="6" numFmtId="0" xfId="0" applyBorder="1" applyFont="1"/>
    <xf borderId="10" fillId="5" fontId="6" numFmtId="0" xfId="0" applyBorder="1" applyFont="1"/>
    <xf borderId="119" fillId="5" fontId="15" numFmtId="0" xfId="0" applyAlignment="1" applyBorder="1" applyFont="1">
      <alignment horizontal="center"/>
    </xf>
    <xf borderId="120" fillId="0" fontId="11" numFmtId="0" xfId="0" applyBorder="1" applyFont="1"/>
    <xf borderId="121" fillId="0" fontId="11" numFmtId="0" xfId="0" applyBorder="1" applyFont="1"/>
    <xf borderId="122" fillId="5" fontId="7" numFmtId="0" xfId="0" applyAlignment="1" applyBorder="1" applyFont="1">
      <alignment horizontal="center" shrinkToFit="0" wrapText="1"/>
    </xf>
    <xf borderId="19" fillId="5" fontId="7" numFmtId="0" xfId="0" applyAlignment="1" applyBorder="1" applyFont="1">
      <alignment horizontal="center" shrinkToFit="0" wrapText="1"/>
    </xf>
    <xf borderId="123" fillId="0" fontId="11" numFmtId="0" xfId="0" applyBorder="1" applyFont="1"/>
    <xf borderId="124" fillId="0" fontId="11" numFmtId="0" xfId="0" applyBorder="1" applyFont="1"/>
    <xf borderId="125" fillId="0" fontId="6" numFmtId="0" xfId="0" applyAlignment="1" applyBorder="1" applyFont="1">
      <alignment horizontal="center"/>
    </xf>
    <xf borderId="126" fillId="0" fontId="6" numFmtId="0" xfId="0" applyAlignment="1" applyBorder="1" applyFont="1">
      <alignment horizontal="center"/>
    </xf>
    <xf borderId="127" fillId="0" fontId="11" numFmtId="0" xfId="0" applyBorder="1" applyFont="1"/>
    <xf borderId="21" fillId="0" fontId="11" numFmtId="0" xfId="0" applyBorder="1" applyFont="1"/>
    <xf borderId="27" fillId="0" fontId="5" numFmtId="0" xfId="0" applyAlignment="1" applyBorder="1" applyFont="1">
      <alignment horizontal="center"/>
    </xf>
    <xf borderId="30" fillId="0" fontId="9" numFmtId="38" xfId="0" applyAlignment="1" applyBorder="1" applyFont="1" applyNumberFormat="1">
      <alignment horizontal="right"/>
    </xf>
    <xf borderId="128" fillId="0" fontId="9" numFmtId="38" xfId="0" applyAlignment="1" applyBorder="1" applyFont="1" applyNumberFormat="1">
      <alignment horizontal="right"/>
    </xf>
    <xf borderId="129" fillId="0" fontId="9" numFmtId="38" xfId="0" applyAlignment="1" applyBorder="1" applyFont="1" applyNumberFormat="1">
      <alignment horizontal="right"/>
    </xf>
    <xf borderId="38" fillId="4" fontId="10" numFmtId="38" xfId="0" applyAlignment="1" applyBorder="1" applyFont="1" applyNumberFormat="1">
      <alignment horizontal="right"/>
    </xf>
    <xf borderId="130" fillId="0" fontId="6" numFmtId="38" xfId="0" applyAlignment="1" applyBorder="1" applyFont="1" applyNumberFormat="1">
      <alignment horizontal="center"/>
    </xf>
    <xf borderId="131" fillId="0" fontId="6" numFmtId="38" xfId="0" applyAlignment="1" applyBorder="1" applyFont="1" applyNumberFormat="1">
      <alignment horizontal="center"/>
    </xf>
    <xf borderId="128" fillId="0" fontId="9" numFmtId="38" xfId="0" applyBorder="1" applyFont="1" applyNumberFormat="1"/>
    <xf borderId="30" fillId="0" fontId="9" numFmtId="38" xfId="0" applyBorder="1" applyFont="1" applyNumberFormat="1"/>
    <xf borderId="129" fillId="0" fontId="9" numFmtId="38" xfId="0" applyBorder="1" applyFont="1" applyNumberFormat="1"/>
    <xf borderId="132" fillId="4" fontId="7" numFmtId="38" xfId="0" applyBorder="1" applyFont="1" applyNumberFormat="1"/>
    <xf borderId="38" fillId="4" fontId="7" numFmtId="38" xfId="0" applyBorder="1" applyFont="1" applyNumberFormat="1"/>
    <xf borderId="130" fillId="0" fontId="9" numFmtId="38" xfId="0" applyAlignment="1" applyBorder="1" applyFont="1" applyNumberFormat="1">
      <alignment horizontal="center"/>
    </xf>
    <xf borderId="131" fillId="0" fontId="9" numFmtId="38" xfId="0" applyAlignment="1" applyBorder="1" applyFont="1" applyNumberFormat="1">
      <alignment horizontal="center"/>
    </xf>
    <xf borderId="133" fillId="0" fontId="11" numFmtId="0" xfId="0" applyBorder="1" applyFont="1"/>
    <xf borderId="134" fillId="0" fontId="11" numFmtId="0" xfId="0" applyBorder="1" applyFont="1"/>
    <xf borderId="26" fillId="6" fontId="5" numFmtId="38" xfId="0" applyAlignment="1" applyBorder="1" applyFont="1" applyNumberFormat="1">
      <alignment horizontal="right"/>
    </xf>
    <xf borderId="22" fillId="6" fontId="5" numFmtId="38" xfId="0" applyAlignment="1" applyBorder="1" applyFont="1" applyNumberFormat="1">
      <alignment horizontal="right"/>
    </xf>
    <xf borderId="135" fillId="0" fontId="5" numFmtId="38" xfId="0" applyAlignment="1" applyBorder="1" applyFont="1" applyNumberFormat="1">
      <alignment horizontal="right"/>
    </xf>
    <xf borderId="36" fillId="4" fontId="7" numFmtId="38" xfId="0" applyBorder="1" applyFont="1" applyNumberFormat="1"/>
    <xf borderId="41" fillId="4" fontId="7" numFmtId="38" xfId="0" applyBorder="1" applyFont="1" applyNumberFormat="1"/>
    <xf borderId="133" fillId="0" fontId="9" numFmtId="38" xfId="0" applyBorder="1" applyFont="1" applyNumberFormat="1"/>
    <xf borderId="134" fillId="0" fontId="9" numFmtId="38" xfId="0" applyBorder="1" applyFont="1" applyNumberFormat="1"/>
    <xf borderId="136" fillId="0" fontId="9" numFmtId="38" xfId="0" applyBorder="1" applyFont="1" applyNumberFormat="1"/>
    <xf borderId="137" fillId="0" fontId="9" numFmtId="38" xfId="0" applyBorder="1" applyFont="1" applyNumberFormat="1"/>
    <xf borderId="78" fillId="0" fontId="9" numFmtId="38" xfId="0" applyBorder="1" applyFont="1" applyNumberFormat="1"/>
    <xf borderId="138" fillId="4" fontId="7" numFmtId="38" xfId="0" applyAlignment="1" applyBorder="1" applyFont="1" applyNumberFormat="1">
      <alignment horizontal="right"/>
    </xf>
    <xf borderId="139" fillId="4" fontId="7" numFmtId="38" xfId="0" applyAlignment="1" applyBorder="1" applyFont="1" applyNumberFormat="1">
      <alignment horizontal="right"/>
    </xf>
    <xf borderId="106" fillId="0" fontId="11" numFmtId="0" xfId="0" applyBorder="1" applyFont="1"/>
    <xf borderId="140" fillId="0" fontId="11" numFmtId="0" xfId="0" applyBorder="1" applyFont="1"/>
    <xf borderId="141" fillId="4" fontId="7" numFmtId="38" xfId="0" applyBorder="1" applyFont="1" applyNumberFormat="1"/>
    <xf borderId="72" fillId="4" fontId="7" numFmtId="38" xfId="0" applyBorder="1" applyFont="1" applyNumberFormat="1"/>
    <xf borderId="111" fillId="0" fontId="9" numFmtId="38" xfId="0" applyAlignment="1" applyBorder="1" applyFont="1" applyNumberFormat="1">
      <alignment horizontal="center"/>
    </xf>
    <xf borderId="142" fillId="0" fontId="11" numFmtId="0" xfId="0" applyBorder="1" applyFont="1"/>
    <xf borderId="30" fillId="0" fontId="5" numFmtId="0" xfId="0" applyAlignment="1" applyBorder="1" applyFont="1">
      <alignment horizontal="center"/>
    </xf>
    <xf borderId="28" fillId="8" fontId="5" numFmtId="38" xfId="0" applyAlignment="1" applyBorder="1" applyFont="1" applyNumberFormat="1">
      <alignment horizontal="right"/>
    </xf>
    <xf borderId="30" fillId="8" fontId="5" numFmtId="38" xfId="0" applyBorder="1" applyFont="1" applyNumberFormat="1"/>
    <xf borderId="143" fillId="8" fontId="9" numFmtId="38" xfId="0" applyBorder="1" applyFont="1" applyNumberFormat="1"/>
    <xf borderId="30" fillId="8" fontId="9" numFmtId="38" xfId="0" applyBorder="1" applyFont="1" applyNumberFormat="1"/>
    <xf borderId="144" fillId="4" fontId="7" numFmtId="38" xfId="0" applyAlignment="1" applyBorder="1" applyFont="1" applyNumberFormat="1">
      <alignment horizontal="right"/>
    </xf>
    <xf borderId="111" fillId="4" fontId="7" numFmtId="38" xfId="0" applyAlignment="1" applyBorder="1" applyFont="1" applyNumberFormat="1">
      <alignment horizontal="right"/>
    </xf>
    <xf borderId="145" fillId="0" fontId="11" numFmtId="0" xfId="0" applyBorder="1" applyFont="1"/>
    <xf borderId="146" fillId="0" fontId="11" numFmtId="0" xfId="0" applyBorder="1" applyFont="1"/>
    <xf borderId="147" fillId="0" fontId="11" numFmtId="0" xfId="0" applyBorder="1" applyFont="1"/>
    <xf borderId="148" fillId="0" fontId="5" numFmtId="0" xfId="0" applyAlignment="1" applyBorder="1" applyFont="1">
      <alignment horizontal="center"/>
    </xf>
    <xf borderId="149" fillId="4" fontId="10" numFmtId="38" xfId="0" applyAlignment="1" applyBorder="1" applyFont="1" applyNumberFormat="1">
      <alignment horizontal="right"/>
    </xf>
    <xf borderId="97" fillId="4" fontId="10" numFmtId="38" xfId="0" applyAlignment="1" applyBorder="1" applyFont="1" applyNumberFormat="1">
      <alignment horizontal="right"/>
    </xf>
    <xf borderId="98" fillId="4" fontId="10" numFmtId="38" xfId="0" applyBorder="1" applyFont="1" applyNumberFormat="1"/>
    <xf borderId="150" fillId="0" fontId="11" numFmtId="0" xfId="0" applyBorder="1" applyFont="1"/>
    <xf borderId="151" fillId="0" fontId="9" numFmtId="38" xfId="0" applyAlignment="1" applyBorder="1" applyFont="1" applyNumberFormat="1">
      <alignment horizontal="right"/>
    </xf>
    <xf borderId="126" fillId="0" fontId="9" numFmtId="38" xfId="0" applyAlignment="1" applyBorder="1" applyFont="1" applyNumberFormat="1">
      <alignment horizontal="right"/>
    </xf>
    <xf borderId="30" fillId="5" fontId="5" numFmtId="38" xfId="0" applyAlignment="1" applyBorder="1" applyFont="1" applyNumberFormat="1">
      <alignment horizontal="right"/>
    </xf>
    <xf borderId="144" fillId="4" fontId="9" numFmtId="38" xfId="0" applyAlignment="1" applyBorder="1" applyFont="1" applyNumberFormat="1">
      <alignment horizontal="right"/>
    </xf>
    <xf borderId="111" fillId="4" fontId="9" numFmtId="38" xfId="0" applyAlignment="1" applyBorder="1" applyFont="1" applyNumberFormat="1">
      <alignment horizontal="right"/>
    </xf>
    <xf borderId="152" fillId="0" fontId="11" numFmtId="0" xfId="0" applyBorder="1" applyFont="1"/>
    <xf borderId="135" fillId="4" fontId="9" numFmtId="38" xfId="0" applyBorder="1" applyFont="1" applyNumberFormat="1"/>
    <xf borderId="153" fillId="4" fontId="9" numFmtId="38" xfId="0" applyBorder="1" applyFont="1" applyNumberFormat="1"/>
    <xf borderId="132" fillId="4" fontId="9" numFmtId="38" xfId="0" applyBorder="1" applyFont="1" applyNumberFormat="1"/>
    <xf borderId="38" fillId="4" fontId="9" numFmtId="38" xfId="0" applyBorder="1" applyFont="1" applyNumberFormat="1"/>
    <xf borderId="132" fillId="7" fontId="7" numFmtId="38" xfId="0" applyBorder="1" applyFont="1" applyNumberFormat="1"/>
    <xf borderId="38" fillId="7" fontId="7" numFmtId="38" xfId="0" applyBorder="1" applyFont="1" applyNumberFormat="1"/>
    <xf borderId="45" fillId="8" fontId="5" numFmtId="38" xfId="0" applyAlignment="1" applyBorder="1" applyFont="1" applyNumberFormat="1">
      <alignment horizontal="right"/>
    </xf>
    <xf borderId="154" fillId="0" fontId="9" numFmtId="38" xfId="0" applyBorder="1" applyFont="1" applyNumberFormat="1"/>
    <xf borderId="115" fillId="0" fontId="5" numFmtId="0" xfId="0" applyBorder="1" applyFont="1"/>
    <xf borderId="155" fillId="0" fontId="5" numFmtId="0" xfId="0" applyAlignment="1" applyBorder="1" applyFont="1">
      <alignment horizontal="center"/>
    </xf>
    <xf borderId="71" fillId="4" fontId="5" numFmtId="38" xfId="0" applyAlignment="1" applyBorder="1" applyFont="1" applyNumberFormat="1">
      <alignment horizontal="right"/>
    </xf>
    <xf borderId="69" fillId="4" fontId="5" numFmtId="38" xfId="0" applyAlignment="1" applyBorder="1" applyFont="1" applyNumberFormat="1">
      <alignment horizontal="right"/>
    </xf>
    <xf borderId="72" fillId="4" fontId="5" numFmtId="38" xfId="0" applyBorder="1" applyFont="1" applyNumberFormat="1"/>
    <xf borderId="141" fillId="4" fontId="9" numFmtId="38" xfId="0" applyBorder="1" applyFont="1" applyNumberFormat="1"/>
    <xf borderId="72" fillId="4" fontId="9" numFmtId="38" xfId="0" applyBorder="1" applyFont="1" applyNumberFormat="1"/>
  </cellXfs>
  <cellStyles count="1">
    <cellStyle xfId="0" name="Normal" builtinId="0"/>
  </cellStyles>
  <dxfs count="1">
    <dxf>
      <font/>
      <fill>
        <patternFill patternType="solid">
          <fgColor rgb="FFFF6600"/>
          <bgColor rgb="FFFF66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bradley.johnson@dehesasd.net" TargetMode="External"/><Relationship Id="rId2" Type="http://schemas.openxmlformats.org/officeDocument/2006/relationships/hyperlink" Target="mailto:sbryant@methodschools.org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5"/>
    <col customWidth="1" min="2" max="2" width="1.5"/>
    <col customWidth="1" min="3" max="3" width="1.13"/>
    <col customWidth="1" min="4" max="4" width="8.0"/>
    <col customWidth="1" min="5" max="6" width="9.13"/>
    <col customWidth="1" min="7" max="7" width="8.5"/>
    <col customWidth="1" min="8" max="8" width="9.13"/>
    <col customWidth="1" min="9" max="9" width="5.13"/>
    <col customWidth="1" min="10" max="10" width="2.63"/>
    <col customWidth="1" min="11" max="11" width="9.13"/>
    <col customWidth="1" min="12" max="12" width="6.88"/>
    <col customWidth="1" min="13" max="13" width="9.13"/>
    <col customWidth="1" min="14" max="14" width="5.5"/>
    <col customWidth="1" min="15" max="15" width="24.63"/>
    <col customWidth="1" min="16" max="26" width="8.88"/>
  </cols>
  <sheetData>
    <row r="1" ht="12.75" customHeight="1">
      <c r="A1" s="1" t="s">
        <v>0</v>
      </c>
    </row>
    <row r="2" ht="12.75" customHeight="1">
      <c r="A2" s="1" t="s">
        <v>1</v>
      </c>
    </row>
    <row r="3" ht="12.75" customHeight="1">
      <c r="A3" s="2" t="s">
        <v>2</v>
      </c>
    </row>
    <row r="4" ht="12.75" customHeight="1">
      <c r="A4" s="3"/>
      <c r="B4" s="4"/>
      <c r="C4" s="4"/>
      <c r="D4" s="4"/>
      <c r="E4" s="4"/>
      <c r="F4" s="4"/>
      <c r="G4" s="4"/>
      <c r="H4" s="4"/>
      <c r="I4" s="5"/>
    </row>
    <row r="5" ht="12.75" customHeight="1">
      <c r="A5" s="6"/>
      <c r="B5" s="6"/>
      <c r="C5" s="6"/>
      <c r="D5" s="7"/>
      <c r="E5" s="7"/>
      <c r="F5" s="7"/>
      <c r="G5" s="8"/>
      <c r="H5" s="8"/>
      <c r="I5" s="9" t="s">
        <v>3</v>
      </c>
      <c r="J5" s="7"/>
      <c r="K5" s="7"/>
      <c r="L5" s="7"/>
      <c r="M5" s="7"/>
      <c r="N5" s="7"/>
      <c r="O5" s="7"/>
    </row>
    <row r="6" ht="12.75" customHeight="1">
      <c r="A6" s="8"/>
      <c r="B6" s="8"/>
      <c r="C6" s="9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ht="12.75" customHeight="1">
      <c r="A7" s="10"/>
      <c r="B7" s="10"/>
      <c r="C7" s="10"/>
      <c r="D7" s="11"/>
      <c r="E7" s="11"/>
      <c r="F7" s="11"/>
      <c r="G7" s="11"/>
      <c r="H7" s="11"/>
      <c r="I7" s="12" t="s">
        <v>4</v>
      </c>
      <c r="J7" s="13" t="s">
        <v>5</v>
      </c>
      <c r="K7" s="14"/>
      <c r="L7" s="14"/>
      <c r="M7" s="14"/>
      <c r="N7" s="14"/>
      <c r="O7" s="14"/>
    </row>
    <row r="8" ht="12.75" customHeight="1">
      <c r="A8" s="10"/>
      <c r="B8" s="10"/>
      <c r="C8" s="10"/>
      <c r="D8" s="11"/>
      <c r="E8" s="11"/>
      <c r="F8" s="11"/>
      <c r="G8" s="11"/>
      <c r="H8" s="11"/>
      <c r="I8" s="12" t="s">
        <v>6</v>
      </c>
      <c r="J8" s="15" t="s">
        <v>7</v>
      </c>
      <c r="K8" s="16"/>
      <c r="L8" s="16"/>
      <c r="M8" s="16"/>
      <c r="N8" s="16"/>
      <c r="O8" s="16"/>
    </row>
    <row r="9" ht="12.75" customHeight="1">
      <c r="A9" s="10"/>
      <c r="B9" s="10"/>
      <c r="C9" s="10"/>
      <c r="D9" s="11"/>
      <c r="E9" s="11"/>
      <c r="F9" s="11"/>
      <c r="G9" s="11"/>
      <c r="H9" s="11"/>
      <c r="I9" s="12" t="s">
        <v>8</v>
      </c>
      <c r="J9" s="15" t="s">
        <v>9</v>
      </c>
      <c r="K9" s="16"/>
      <c r="L9" s="16"/>
      <c r="M9" s="16"/>
      <c r="N9" s="16"/>
      <c r="O9" s="16"/>
    </row>
    <row r="10" ht="12.75" customHeight="1">
      <c r="A10" s="10"/>
      <c r="B10" s="10"/>
      <c r="C10" s="10"/>
      <c r="D10" s="11"/>
      <c r="E10" s="11"/>
      <c r="F10" s="11"/>
      <c r="G10" s="11"/>
      <c r="H10" s="11"/>
      <c r="I10" s="12" t="s">
        <v>10</v>
      </c>
      <c r="J10" s="15" t="s">
        <v>11</v>
      </c>
      <c r="K10" s="16"/>
      <c r="L10" s="16"/>
      <c r="M10" s="16"/>
      <c r="N10" s="16"/>
      <c r="O10" s="16"/>
    </row>
    <row r="11" ht="12.75" customHeight="1">
      <c r="A11" s="10"/>
      <c r="B11" s="10"/>
      <c r="C11" s="10"/>
      <c r="D11" s="11"/>
      <c r="E11" s="11"/>
      <c r="F11" s="11"/>
      <c r="G11" s="11"/>
      <c r="H11" s="11"/>
      <c r="I11" s="12" t="s">
        <v>12</v>
      </c>
      <c r="J11" s="17" t="s">
        <v>13</v>
      </c>
      <c r="K11" s="16"/>
      <c r="L11" s="16"/>
      <c r="M11" s="16"/>
      <c r="N11" s="16"/>
      <c r="O11" s="16"/>
    </row>
    <row r="12" ht="12.75" customHeight="1">
      <c r="A12" s="8"/>
      <c r="B12" s="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ht="12.75" customHeight="1">
      <c r="A13" s="8"/>
      <c r="B13" s="8"/>
      <c r="C13" s="8"/>
      <c r="D13" s="19" t="s">
        <v>14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8"/>
    </row>
    <row r="14" ht="12.7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ht="12.75" customHeight="1">
      <c r="A15" s="8"/>
      <c r="B15" s="8"/>
      <c r="C15" s="8"/>
      <c r="D15" s="21" t="s">
        <v>15</v>
      </c>
      <c r="E15" s="22"/>
      <c r="F15" s="22"/>
      <c r="G15" s="22"/>
      <c r="H15" s="22"/>
      <c r="I15" s="22"/>
      <c r="J15" s="22"/>
      <c r="K15" s="21" t="s">
        <v>16</v>
      </c>
      <c r="L15" s="22"/>
      <c r="M15" s="22"/>
      <c r="N15" s="22"/>
      <c r="O15" s="22"/>
    </row>
    <row r="16" ht="12.75" customHeight="1">
      <c r="A16" s="8"/>
      <c r="B16" s="8"/>
      <c r="C16" s="8"/>
      <c r="D16" s="23" t="s">
        <v>17</v>
      </c>
      <c r="E16" s="14"/>
      <c r="F16" s="14"/>
      <c r="G16" s="14"/>
      <c r="H16" s="14"/>
      <c r="I16" s="14"/>
      <c r="J16" s="22"/>
      <c r="K16" s="23" t="s">
        <v>18</v>
      </c>
      <c r="L16" s="14"/>
      <c r="M16" s="14"/>
      <c r="N16" s="14"/>
      <c r="O16" s="14"/>
    </row>
    <row r="17" ht="12.75" customHeight="1">
      <c r="A17" s="8"/>
      <c r="B17" s="8"/>
      <c r="C17" s="8"/>
      <c r="D17" s="24" t="s">
        <v>19</v>
      </c>
      <c r="E17" s="24"/>
      <c r="F17" s="24"/>
      <c r="G17" s="24"/>
      <c r="H17" s="24"/>
      <c r="I17" s="24"/>
      <c r="J17" s="22"/>
      <c r="K17" s="24" t="s">
        <v>19</v>
      </c>
      <c r="L17" s="24"/>
      <c r="M17" s="24"/>
      <c r="N17" s="24"/>
      <c r="O17" s="24"/>
    </row>
    <row r="18" ht="12.75" customHeight="1">
      <c r="A18" s="8"/>
      <c r="B18" s="8"/>
      <c r="C18" s="8"/>
      <c r="D18" s="23" t="s">
        <v>20</v>
      </c>
      <c r="E18" s="14"/>
      <c r="F18" s="14"/>
      <c r="G18" s="14"/>
      <c r="H18" s="14"/>
      <c r="I18" s="14"/>
      <c r="J18" s="22"/>
      <c r="K18" s="23" t="s">
        <v>21</v>
      </c>
      <c r="L18" s="14"/>
      <c r="M18" s="14"/>
      <c r="N18" s="14"/>
      <c r="O18" s="14"/>
    </row>
    <row r="19" ht="12.75" customHeight="1">
      <c r="A19" s="8"/>
      <c r="B19" s="8"/>
      <c r="C19" s="8"/>
      <c r="D19" s="24" t="s">
        <v>22</v>
      </c>
      <c r="E19" s="24"/>
      <c r="F19" s="24"/>
      <c r="G19" s="24"/>
      <c r="H19" s="24"/>
      <c r="I19" s="24"/>
      <c r="J19" s="22"/>
      <c r="K19" s="24" t="s">
        <v>22</v>
      </c>
      <c r="L19" s="24"/>
      <c r="M19" s="24"/>
      <c r="N19" s="24"/>
      <c r="O19" s="24"/>
    </row>
    <row r="20" ht="12.75" customHeight="1">
      <c r="A20" s="8"/>
      <c r="B20" s="8"/>
      <c r="C20" s="8"/>
      <c r="D20" s="23" t="s">
        <v>23</v>
      </c>
      <c r="E20" s="14"/>
      <c r="F20" s="14"/>
      <c r="G20" s="14"/>
      <c r="H20" s="14"/>
      <c r="I20" s="14"/>
      <c r="J20" s="22"/>
      <c r="K20" s="23" t="s">
        <v>24</v>
      </c>
      <c r="L20" s="14"/>
      <c r="M20" s="14"/>
      <c r="N20" s="14"/>
      <c r="O20" s="14"/>
    </row>
    <row r="21" ht="12.75" customHeight="1">
      <c r="A21" s="22"/>
      <c r="B21" s="22"/>
      <c r="C21" s="22"/>
      <c r="D21" s="24" t="s">
        <v>25</v>
      </c>
      <c r="E21" s="24"/>
      <c r="F21" s="24"/>
      <c r="G21" s="24"/>
      <c r="H21" s="24"/>
      <c r="I21" s="24"/>
      <c r="J21" s="22"/>
      <c r="K21" s="24" t="s">
        <v>25</v>
      </c>
      <c r="L21" s="24"/>
      <c r="M21" s="24"/>
      <c r="N21" s="24"/>
      <c r="O21" s="24"/>
    </row>
    <row r="22" ht="12.75" customHeight="1">
      <c r="A22" s="22"/>
      <c r="B22" s="22"/>
      <c r="C22" s="22"/>
      <c r="D22" s="25" t="s">
        <v>26</v>
      </c>
      <c r="E22" s="14"/>
      <c r="F22" s="14"/>
      <c r="G22" s="14"/>
      <c r="H22" s="14"/>
      <c r="I22" s="25"/>
      <c r="J22" s="22"/>
      <c r="K22" s="25" t="s">
        <v>27</v>
      </c>
      <c r="L22" s="14"/>
      <c r="M22" s="14"/>
      <c r="N22" s="14"/>
      <c r="O22" s="14"/>
    </row>
    <row r="23" ht="12.75" customHeight="1">
      <c r="A23" s="22"/>
      <c r="B23" s="22"/>
      <c r="C23" s="22"/>
      <c r="D23" s="24" t="s">
        <v>28</v>
      </c>
      <c r="E23" s="24"/>
      <c r="F23" s="24"/>
      <c r="G23" s="24"/>
      <c r="H23" s="24"/>
      <c r="I23" s="24"/>
      <c r="J23" s="22"/>
      <c r="K23" s="24" t="s">
        <v>28</v>
      </c>
      <c r="L23" s="24"/>
      <c r="M23" s="24"/>
      <c r="N23" s="24"/>
      <c r="O23" s="24"/>
    </row>
    <row r="24" ht="12.75" customHeight="1">
      <c r="A24" s="8"/>
      <c r="B24" s="8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ht="12.75" customHeight="1">
      <c r="A25" s="8"/>
      <c r="B25" s="8"/>
      <c r="C25" s="20"/>
      <c r="D25" s="20" t="s">
        <v>29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ht="12.75" customHeight="1">
      <c r="A26" s="26" t="s">
        <v>30</v>
      </c>
      <c r="B26" s="8" t="s">
        <v>31</v>
      </c>
      <c r="C26" s="22"/>
      <c r="D26" s="27" t="s">
        <v>32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ht="12.75" customHeight="1">
      <c r="A27" s="8"/>
      <c r="B27" s="8"/>
      <c r="C27" s="22"/>
      <c r="D27" s="22" t="s">
        <v>33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ht="12.75" customHeight="1">
      <c r="A28" s="8"/>
      <c r="B28" s="8"/>
      <c r="C28" s="22"/>
      <c r="D28" s="22" t="s">
        <v>34</v>
      </c>
      <c r="E28" s="23"/>
      <c r="F28" s="14"/>
      <c r="G28" s="14"/>
      <c r="H28" s="14"/>
      <c r="I28" s="14"/>
      <c r="J28" s="22"/>
      <c r="K28" s="22" t="s">
        <v>35</v>
      </c>
      <c r="L28" s="28"/>
      <c r="M28" s="14"/>
      <c r="N28" s="14"/>
      <c r="O28" s="22"/>
    </row>
    <row r="29" ht="12.75" customHeight="1">
      <c r="A29" s="8"/>
      <c r="B29" s="8"/>
      <c r="C29" s="8"/>
      <c r="D29" s="8"/>
      <c r="E29" s="29" t="s">
        <v>36</v>
      </c>
      <c r="J29" s="8"/>
      <c r="K29" s="8"/>
      <c r="L29" s="8"/>
      <c r="M29" s="8"/>
      <c r="N29" s="8"/>
      <c r="O29" s="8"/>
    </row>
    <row r="30" ht="12.75" customHeight="1">
      <c r="A30" s="8"/>
      <c r="B30" s="8"/>
      <c r="C30" s="8"/>
      <c r="D30" s="8"/>
      <c r="E30" s="29" t="s">
        <v>37</v>
      </c>
      <c r="J30" s="8"/>
      <c r="K30" s="8"/>
      <c r="L30" s="8"/>
      <c r="M30" s="8"/>
      <c r="N30" s="8"/>
      <c r="O30" s="8"/>
    </row>
    <row r="31" ht="12.75" customHeight="1">
      <c r="A31" s="8"/>
      <c r="B31" s="8"/>
      <c r="C31" s="22"/>
      <c r="D31" s="30" t="s">
        <v>38</v>
      </c>
      <c r="E31" s="23" t="s">
        <v>18</v>
      </c>
      <c r="F31" s="14"/>
      <c r="G31" s="14"/>
      <c r="H31" s="14"/>
      <c r="I31" s="14"/>
      <c r="J31" s="22"/>
      <c r="K31" s="22" t="s">
        <v>39</v>
      </c>
      <c r="L31" s="23" t="s">
        <v>21</v>
      </c>
      <c r="M31" s="14"/>
      <c r="N31" s="14"/>
      <c r="O31" s="22"/>
    </row>
    <row r="32" ht="12.7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</row>
    <row r="33" ht="12.75" customHeight="1">
      <c r="A33" s="8"/>
      <c r="B33" s="8"/>
      <c r="C33" s="22"/>
      <c r="D33" s="32" t="s">
        <v>40</v>
      </c>
      <c r="E33" s="32"/>
      <c r="F33" s="32"/>
      <c r="G33" s="32"/>
      <c r="H33" s="32"/>
      <c r="I33" s="32"/>
      <c r="J33" s="22"/>
      <c r="K33" s="22"/>
      <c r="L33" s="32"/>
      <c r="M33" s="32"/>
      <c r="N33" s="32"/>
      <c r="O33" s="32"/>
    </row>
    <row r="34" ht="12.75" customHeight="1">
      <c r="A34" s="26" t="s">
        <v>30</v>
      </c>
      <c r="B34" s="8" t="s">
        <v>31</v>
      </c>
      <c r="C34" s="22"/>
      <c r="D34" s="27" t="s">
        <v>32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ht="12.75" customHeight="1">
      <c r="A35" s="8"/>
      <c r="B35" s="8"/>
      <c r="C35" s="22"/>
      <c r="D35" s="22" t="s">
        <v>41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ht="12.75" customHeight="1">
      <c r="A36" s="8"/>
      <c r="B36" s="8"/>
      <c r="C36" s="22"/>
      <c r="D36" s="22" t="s">
        <v>34</v>
      </c>
      <c r="E36" s="23"/>
      <c r="F36" s="14"/>
      <c r="G36" s="14"/>
      <c r="H36" s="14"/>
      <c r="I36" s="14"/>
      <c r="J36" s="22"/>
      <c r="K36" s="22" t="s">
        <v>35</v>
      </c>
      <c r="L36" s="23"/>
      <c r="M36" s="14"/>
      <c r="N36" s="14"/>
      <c r="O36" s="22"/>
    </row>
    <row r="37" ht="12.75" customHeight="1">
      <c r="A37" s="8"/>
      <c r="B37" s="8"/>
      <c r="C37" s="8"/>
      <c r="D37" s="8"/>
      <c r="E37" s="33" t="s">
        <v>42</v>
      </c>
      <c r="F37" s="34"/>
      <c r="G37" s="34"/>
      <c r="H37" s="34"/>
      <c r="I37" s="34"/>
      <c r="J37" s="8"/>
      <c r="K37" s="8"/>
      <c r="L37" s="35"/>
      <c r="M37" s="35"/>
      <c r="N37" s="35"/>
      <c r="O37" s="8"/>
    </row>
    <row r="38" ht="12.75" customHeight="1">
      <c r="A38" s="8"/>
      <c r="B38" s="8"/>
      <c r="C38" s="8"/>
      <c r="D38" s="8"/>
      <c r="E38" s="6" t="s">
        <v>37</v>
      </c>
      <c r="J38" s="8"/>
      <c r="K38" s="8"/>
      <c r="L38" s="8"/>
      <c r="M38" s="8"/>
      <c r="N38" s="8"/>
      <c r="O38" s="8"/>
    </row>
    <row r="39" ht="12.75" customHeight="1">
      <c r="A39" s="8"/>
      <c r="B39" s="8"/>
      <c r="C39" s="22"/>
      <c r="D39" s="30" t="s">
        <v>38</v>
      </c>
      <c r="E39" s="23"/>
      <c r="F39" s="14"/>
      <c r="G39" s="14"/>
      <c r="H39" s="14"/>
      <c r="I39" s="14"/>
      <c r="J39" s="22"/>
      <c r="K39" s="22" t="s">
        <v>39</v>
      </c>
      <c r="L39" s="23"/>
      <c r="M39" s="14"/>
      <c r="N39" s="14"/>
      <c r="O39" s="22"/>
    </row>
    <row r="40" ht="12.7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41" ht="12.75" customHeight="1">
      <c r="A41" s="8"/>
      <c r="B41" s="8"/>
      <c r="C41" s="22"/>
      <c r="D41" s="32" t="s">
        <v>43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  <row r="42" ht="12.75" customHeight="1">
      <c r="A42" s="26" t="s">
        <v>30</v>
      </c>
      <c r="B42" s="8" t="s">
        <v>31</v>
      </c>
      <c r="C42" s="22"/>
      <c r="D42" s="27" t="s">
        <v>32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ht="12.75" customHeight="1">
      <c r="A43" s="8"/>
      <c r="B43" s="8"/>
      <c r="C43" s="22"/>
      <c r="D43" s="8" t="s">
        <v>44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 ht="12.75" customHeight="1">
      <c r="A44" s="8"/>
      <c r="B44" s="8"/>
      <c r="C44" s="22"/>
      <c r="D44" s="22" t="s">
        <v>34</v>
      </c>
      <c r="E44" s="23"/>
      <c r="F44" s="14"/>
      <c r="G44" s="14"/>
      <c r="H44" s="14"/>
      <c r="I44" s="14"/>
      <c r="J44" s="22"/>
      <c r="K44" s="22" t="s">
        <v>35</v>
      </c>
      <c r="L44" s="23"/>
      <c r="M44" s="14"/>
      <c r="N44" s="14"/>
      <c r="O44" s="22"/>
    </row>
    <row r="45" ht="12.75" customHeight="1">
      <c r="A45" s="8"/>
      <c r="B45" s="8"/>
      <c r="C45" s="22"/>
      <c r="D45" s="22"/>
      <c r="E45" s="6" t="s">
        <v>45</v>
      </c>
      <c r="J45" s="6"/>
      <c r="K45" s="22"/>
      <c r="L45" s="22"/>
      <c r="M45" s="22"/>
      <c r="N45" s="22"/>
      <c r="O45" s="22"/>
    </row>
    <row r="46" ht="12.75" customHeight="1">
      <c r="A46" s="8"/>
      <c r="B46" s="8"/>
      <c r="C46" s="22"/>
      <c r="D46" s="22"/>
      <c r="E46" s="6" t="s">
        <v>37</v>
      </c>
      <c r="J46" s="6"/>
      <c r="K46" s="22"/>
      <c r="L46" s="22"/>
      <c r="M46" s="22"/>
      <c r="N46" s="22"/>
      <c r="O46" s="22"/>
    </row>
    <row r="47" ht="12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ht="12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ht="12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ht="12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ht="12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ht="12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ht="12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ht="12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ht="12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ht="12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ht="12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ht="12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ht="12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ht="12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ht="12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ht="12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ht="12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ht="12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ht="12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ht="12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ht="12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ht="12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ht="12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ht="12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ht="12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ht="12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ht="12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ht="12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ht="12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ht="12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ht="12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ht="12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ht="12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ht="12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ht="12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ht="12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ht="12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ht="12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ht="12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ht="12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ht="12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ht="12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ht="12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ht="12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ht="12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ht="12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ht="12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  <row r="107" ht="12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ht="12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ht="12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ht="12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ht="12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</row>
    <row r="112" ht="12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</row>
    <row r="113" ht="12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</row>
    <row r="114" ht="12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</row>
    <row r="115" ht="12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6" ht="12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</row>
    <row r="117" ht="12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</row>
    <row r="118" ht="12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</row>
    <row r="119" ht="12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</row>
    <row r="120" ht="12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</row>
    <row r="121" ht="12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</row>
    <row r="122" ht="12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</row>
    <row r="123" ht="12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</row>
    <row r="124" ht="12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</row>
    <row r="125" ht="12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</row>
    <row r="126" ht="12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</row>
    <row r="127" ht="12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ht="12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</row>
    <row r="129" ht="12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</row>
    <row r="130" ht="12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</row>
    <row r="131" ht="12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</row>
    <row r="132" ht="12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</row>
    <row r="133" ht="12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ht="12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</row>
    <row r="135" ht="12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</row>
    <row r="136" ht="12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</row>
    <row r="137" ht="12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</row>
    <row r="138" ht="12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</row>
    <row r="139" ht="12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</row>
    <row r="140" ht="12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</row>
    <row r="141" ht="12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</row>
    <row r="142" ht="12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</row>
    <row r="143" ht="12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</row>
    <row r="144" ht="12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</row>
    <row r="145" ht="12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</row>
    <row r="146" ht="12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ht="12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ht="12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ht="12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ht="12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ht="12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ht="12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ht="12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ht="12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</row>
    <row r="155" ht="12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ht="12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</row>
    <row r="157" ht="12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ht="12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</row>
    <row r="159" ht="12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</row>
    <row r="160" ht="12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</row>
    <row r="161" ht="12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</row>
    <row r="162" ht="12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</row>
    <row r="163" ht="12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</row>
    <row r="164" ht="12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</row>
    <row r="165" ht="12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</row>
    <row r="166" ht="12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</row>
    <row r="167" ht="12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</row>
    <row r="168" ht="12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</row>
    <row r="169" ht="12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</row>
    <row r="170" ht="12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</row>
    <row r="171" ht="12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</row>
    <row r="172" ht="12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</row>
    <row r="173" ht="12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</row>
    <row r="174" ht="12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</row>
    <row r="175" ht="12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</row>
    <row r="176" ht="12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</row>
    <row r="177" ht="12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</row>
    <row r="178" ht="12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</row>
    <row r="179" ht="12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</row>
    <row r="180" ht="12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</row>
    <row r="181" ht="12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</row>
    <row r="182" ht="12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</row>
    <row r="183" ht="12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</row>
    <row r="184" ht="12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</row>
    <row r="185" ht="12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</row>
    <row r="186" ht="12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</row>
    <row r="187" ht="12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</row>
    <row r="188" ht="12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</row>
    <row r="189" ht="12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</row>
    <row r="190" ht="12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</row>
    <row r="191" ht="12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</row>
    <row r="192" ht="12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</row>
    <row r="193" ht="12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</row>
    <row r="194" ht="12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</row>
    <row r="195" ht="12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</row>
    <row r="196" ht="12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</row>
    <row r="197" ht="12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</row>
    <row r="198" ht="12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</row>
    <row r="199" ht="12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</row>
    <row r="200" ht="12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</row>
    <row r="201" ht="12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</row>
    <row r="202" ht="12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</row>
    <row r="203" ht="12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</row>
    <row r="204" ht="12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</row>
    <row r="205" ht="12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</row>
    <row r="206" ht="12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</row>
    <row r="207" ht="12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</row>
    <row r="208" ht="12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</row>
    <row r="209" ht="12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ht="12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</row>
    <row r="211" ht="12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</row>
    <row r="212" ht="12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</row>
    <row r="213" ht="12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</row>
    <row r="214" ht="12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</row>
    <row r="215" ht="12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</row>
    <row r="216" ht="12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</row>
    <row r="217" ht="12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</row>
    <row r="218" ht="12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</row>
    <row r="219" ht="12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</row>
    <row r="220" ht="12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</row>
    <row r="221" ht="12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</row>
    <row r="222" ht="12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</row>
    <row r="223" ht="12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</row>
    <row r="224" ht="12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</row>
    <row r="225" ht="12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</row>
    <row r="226" ht="12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</row>
    <row r="227" ht="12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</row>
    <row r="228" ht="12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</row>
    <row r="229" ht="12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</row>
    <row r="230" ht="12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</row>
    <row r="231" ht="12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</row>
    <row r="232" ht="12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</row>
    <row r="233" ht="12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</row>
    <row r="234" ht="12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</row>
    <row r="235" ht="12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</row>
    <row r="236" ht="12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</row>
    <row r="237" ht="12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</row>
    <row r="238" ht="12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</row>
    <row r="239" ht="12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</row>
    <row r="240" ht="12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</row>
    <row r="241" ht="12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</row>
    <row r="242" ht="12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</row>
    <row r="243" ht="12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</row>
    <row r="244" ht="12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</row>
    <row r="245" ht="12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</row>
    <row r="246" ht="12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</row>
    <row r="247" ht="12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</row>
    <row r="248" ht="12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</row>
    <row r="249" ht="12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</row>
    <row r="250" ht="12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</row>
    <row r="251" ht="12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</row>
    <row r="252" ht="12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</row>
    <row r="253" ht="12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</row>
    <row r="254" ht="12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</row>
    <row r="255" ht="12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</row>
    <row r="256" ht="12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</row>
    <row r="257" ht="12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</row>
    <row r="258" ht="12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</row>
    <row r="259" ht="12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</row>
    <row r="260" ht="12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</row>
    <row r="261" ht="12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</row>
    <row r="262" ht="12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</row>
    <row r="263" ht="12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</row>
    <row r="264" ht="12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</row>
    <row r="265" ht="12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</row>
    <row r="266" ht="12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</row>
    <row r="267" ht="12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</row>
    <row r="268" ht="12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</row>
    <row r="269" ht="12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</row>
    <row r="270" ht="12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</row>
    <row r="271" ht="12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</row>
    <row r="272" ht="12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</row>
    <row r="273" ht="12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</row>
    <row r="274" ht="12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</row>
    <row r="275" ht="12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</row>
    <row r="276" ht="12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</row>
    <row r="277" ht="12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</row>
    <row r="278" ht="12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</row>
    <row r="279" ht="12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</row>
    <row r="280" ht="12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</row>
    <row r="281" ht="12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</row>
    <row r="282" ht="12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</row>
    <row r="283" ht="12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</row>
    <row r="284" ht="12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</row>
    <row r="285" ht="12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</row>
    <row r="286" ht="12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</row>
    <row r="287" ht="12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</row>
    <row r="288" ht="12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</row>
    <row r="289" ht="12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</row>
    <row r="290" ht="12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</row>
    <row r="291" ht="12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</row>
    <row r="292" ht="12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</row>
    <row r="293" ht="12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</row>
    <row r="294" ht="12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</row>
    <row r="295" ht="12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</row>
    <row r="296" ht="12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</row>
    <row r="297" ht="12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</row>
    <row r="298" ht="12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</row>
    <row r="299" ht="12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</row>
    <row r="300" ht="12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</row>
    <row r="301" ht="12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</row>
    <row r="302" ht="12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</row>
    <row r="303" ht="12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</row>
    <row r="304" ht="12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</row>
    <row r="305" ht="12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</row>
    <row r="306" ht="12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</row>
    <row r="307" ht="12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</row>
    <row r="308" ht="12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</row>
    <row r="309" ht="12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</row>
    <row r="310" ht="12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</row>
    <row r="311" ht="12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</row>
    <row r="312" ht="12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</row>
    <row r="313" ht="12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</row>
    <row r="314" ht="12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</row>
    <row r="315" ht="12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</row>
    <row r="316" ht="12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</row>
    <row r="317" ht="12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</row>
    <row r="318" ht="12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</row>
    <row r="319" ht="12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</row>
    <row r="320" ht="12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</row>
    <row r="321" ht="12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</row>
    <row r="322" ht="12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</row>
    <row r="323" ht="12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</row>
    <row r="324" ht="12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</row>
    <row r="325" ht="12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</row>
    <row r="326" ht="12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</row>
    <row r="327" ht="12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</row>
    <row r="328" ht="12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</row>
    <row r="329" ht="12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</row>
    <row r="330" ht="12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</row>
    <row r="331" ht="12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</row>
    <row r="332" ht="12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</row>
    <row r="333" ht="12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</row>
    <row r="334" ht="12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</row>
    <row r="335" ht="12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</row>
    <row r="336" ht="12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</row>
    <row r="337" ht="12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</row>
    <row r="338" ht="12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</row>
    <row r="339" ht="12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</row>
    <row r="340" ht="12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</row>
    <row r="341" ht="12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</row>
    <row r="342" ht="12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</row>
    <row r="343" ht="12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</row>
    <row r="344" ht="12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</row>
    <row r="345" ht="12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</row>
    <row r="346" ht="12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</row>
    <row r="347" ht="12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</row>
    <row r="348" ht="12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</row>
    <row r="349" ht="12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</row>
    <row r="350" ht="12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</row>
    <row r="351" ht="12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</row>
    <row r="352" ht="12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</row>
    <row r="353" ht="12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</row>
    <row r="354" ht="12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</row>
    <row r="355" ht="12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</row>
    <row r="356" ht="12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</row>
    <row r="357" ht="12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</row>
    <row r="358" ht="12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</row>
    <row r="359" ht="12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</row>
    <row r="360" ht="12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</row>
    <row r="361" ht="12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</row>
    <row r="362" ht="12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</row>
    <row r="363" ht="12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</row>
    <row r="364" ht="12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</row>
    <row r="365" ht="12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</row>
    <row r="366" ht="12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</row>
    <row r="367" ht="12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</row>
    <row r="368" ht="12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</row>
    <row r="369" ht="12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</row>
    <row r="370" ht="12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</row>
    <row r="371" ht="12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</row>
    <row r="372" ht="12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</row>
    <row r="373" ht="12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</row>
    <row r="374" ht="12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</row>
    <row r="375" ht="12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</row>
    <row r="376" ht="12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</row>
    <row r="377" ht="12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</row>
    <row r="378" ht="12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</row>
    <row r="379" ht="12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</row>
    <row r="380" ht="12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</row>
    <row r="381" ht="12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</row>
    <row r="382" ht="12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</row>
    <row r="383" ht="12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</row>
    <row r="384" ht="12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</row>
    <row r="385" ht="12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</row>
    <row r="386" ht="12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</row>
    <row r="387" ht="12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</row>
    <row r="388" ht="12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</row>
    <row r="389" ht="12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</row>
    <row r="390" ht="12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</row>
    <row r="391" ht="12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</row>
    <row r="392" ht="12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</row>
    <row r="393" ht="12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</row>
    <row r="394" ht="12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</row>
    <row r="395" ht="12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</row>
    <row r="396" ht="12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</row>
    <row r="397" ht="12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</row>
    <row r="398" ht="12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</row>
    <row r="399" ht="12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</row>
    <row r="400" ht="12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</row>
    <row r="401" ht="12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</row>
    <row r="402" ht="12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</row>
    <row r="403" ht="12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</row>
    <row r="404" ht="12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</row>
    <row r="405" ht="12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</row>
    <row r="406" ht="12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</row>
    <row r="407" ht="12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</row>
    <row r="408" ht="12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</row>
    <row r="409" ht="12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</row>
    <row r="410" ht="12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</row>
    <row r="411" ht="12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</row>
    <row r="412" ht="12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</row>
    <row r="413" ht="12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</row>
    <row r="414" ht="12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</row>
    <row r="415" ht="12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</row>
    <row r="416" ht="12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</row>
    <row r="417" ht="12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</row>
    <row r="418" ht="12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</row>
    <row r="419" ht="12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</row>
    <row r="420" ht="12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</row>
    <row r="421" ht="12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</row>
    <row r="422" ht="12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</row>
    <row r="423" ht="12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</row>
    <row r="424" ht="12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</row>
    <row r="425" ht="12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</row>
    <row r="426" ht="12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</row>
    <row r="427" ht="12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</row>
    <row r="428" ht="12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</row>
    <row r="429" ht="12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</row>
    <row r="430" ht="12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</row>
    <row r="431" ht="12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</row>
    <row r="432" ht="12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</row>
    <row r="433" ht="12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</row>
    <row r="434" ht="12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</row>
    <row r="435" ht="12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</row>
    <row r="436" ht="12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</row>
    <row r="437" ht="12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</row>
    <row r="438" ht="12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</row>
    <row r="439" ht="12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</row>
    <row r="440" ht="12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</row>
    <row r="441" ht="12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</row>
    <row r="442" ht="12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</row>
    <row r="443" ht="12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</row>
    <row r="444" ht="12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</row>
    <row r="445" ht="12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</row>
    <row r="446" ht="12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</row>
    <row r="447" ht="12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</row>
    <row r="448" ht="12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</row>
    <row r="449" ht="12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</row>
    <row r="450" ht="12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</row>
    <row r="451" ht="12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</row>
    <row r="452" ht="12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</row>
    <row r="453" ht="12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</row>
    <row r="454" ht="12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</row>
    <row r="455" ht="12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</row>
    <row r="456" ht="12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</row>
    <row r="457" ht="12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</row>
    <row r="458" ht="12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</row>
    <row r="459" ht="12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</row>
    <row r="460" ht="12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</row>
    <row r="461" ht="12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</row>
    <row r="462" ht="12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</row>
    <row r="463" ht="12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</row>
    <row r="464" ht="12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</row>
    <row r="465" ht="12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</row>
    <row r="466" ht="12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</row>
    <row r="467" ht="12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</row>
    <row r="468" ht="12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</row>
    <row r="469" ht="12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</row>
    <row r="470" ht="12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</row>
    <row r="471" ht="12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</row>
    <row r="472" ht="12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</row>
    <row r="473" ht="12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</row>
    <row r="474" ht="12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</row>
    <row r="475" ht="12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</row>
    <row r="476" ht="12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</row>
    <row r="477" ht="12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</row>
    <row r="478" ht="12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</row>
    <row r="479" ht="12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</row>
    <row r="480" ht="12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</row>
    <row r="481" ht="12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</row>
    <row r="482" ht="12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</row>
    <row r="483" ht="12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</row>
    <row r="484" ht="12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</row>
    <row r="485" ht="12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</row>
    <row r="486" ht="12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</row>
    <row r="487" ht="12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</row>
    <row r="488" ht="12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</row>
    <row r="489" ht="12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</row>
    <row r="490" ht="12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</row>
    <row r="491" ht="12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</row>
    <row r="492" ht="12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</row>
    <row r="493" ht="12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</row>
    <row r="494" ht="12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</row>
    <row r="495" ht="12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</row>
    <row r="496" ht="12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</row>
    <row r="497" ht="12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</row>
    <row r="498" ht="12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</row>
    <row r="499" ht="12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</row>
    <row r="500" ht="12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</row>
    <row r="501" ht="12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</row>
    <row r="502" ht="12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</row>
    <row r="503" ht="12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</row>
    <row r="504" ht="12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</row>
    <row r="505" ht="12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</row>
    <row r="506" ht="12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</row>
    <row r="507" ht="12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</row>
    <row r="508" ht="12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</row>
    <row r="509" ht="12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</row>
    <row r="510" ht="12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</row>
    <row r="511" ht="12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</row>
    <row r="512" ht="12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</row>
    <row r="513" ht="12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</row>
    <row r="514" ht="12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</row>
    <row r="515" ht="12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</row>
    <row r="516" ht="12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</row>
    <row r="517" ht="12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</row>
    <row r="518" ht="12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</row>
    <row r="519" ht="12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</row>
    <row r="520" ht="12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</row>
    <row r="521" ht="12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</row>
    <row r="522" ht="12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</row>
    <row r="523" ht="12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</row>
    <row r="524" ht="12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</row>
    <row r="525" ht="12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</row>
    <row r="526" ht="12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</row>
    <row r="527" ht="12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</row>
    <row r="528" ht="12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</row>
    <row r="529" ht="12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</row>
    <row r="530" ht="12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</row>
    <row r="531" ht="12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</row>
    <row r="532" ht="12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</row>
    <row r="533" ht="12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</row>
    <row r="534" ht="12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</row>
    <row r="535" ht="12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</row>
    <row r="536" ht="12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</row>
    <row r="537" ht="12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</row>
    <row r="538" ht="12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</row>
    <row r="539" ht="12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</row>
    <row r="540" ht="12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</row>
    <row r="541" ht="12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</row>
    <row r="542" ht="12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</row>
    <row r="543" ht="12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</row>
    <row r="544" ht="12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</row>
    <row r="545" ht="12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</row>
    <row r="546" ht="12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</row>
    <row r="547" ht="12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</row>
    <row r="548" ht="12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</row>
    <row r="549" ht="12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</row>
    <row r="550" ht="12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</row>
    <row r="551" ht="12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</row>
    <row r="552" ht="12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</row>
    <row r="553" ht="12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</row>
    <row r="554" ht="12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</row>
    <row r="555" ht="12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</row>
    <row r="556" ht="12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</row>
    <row r="557" ht="12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</row>
    <row r="558" ht="12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</row>
    <row r="559" ht="12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</row>
    <row r="560" ht="12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</row>
    <row r="561" ht="12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</row>
    <row r="562" ht="12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</row>
    <row r="563" ht="12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</row>
    <row r="564" ht="12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</row>
    <row r="565" ht="12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</row>
    <row r="566" ht="12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</row>
    <row r="567" ht="12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</row>
    <row r="568" ht="12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</row>
    <row r="569" ht="12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</row>
    <row r="570" ht="12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</row>
    <row r="571" ht="12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</row>
    <row r="572" ht="12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</row>
    <row r="573" ht="12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</row>
    <row r="574" ht="12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</row>
    <row r="575" ht="12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</row>
    <row r="576" ht="12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</row>
    <row r="577" ht="12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</row>
    <row r="578" ht="12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</row>
    <row r="579" ht="12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</row>
    <row r="580" ht="12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</row>
    <row r="581" ht="12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</row>
    <row r="582" ht="12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</row>
    <row r="583" ht="12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</row>
    <row r="584" ht="12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</row>
    <row r="585" ht="12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</row>
    <row r="586" ht="12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</row>
    <row r="587" ht="12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</row>
    <row r="588" ht="12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</row>
    <row r="589" ht="12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</row>
    <row r="590" ht="12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</row>
    <row r="591" ht="12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</row>
    <row r="592" ht="12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</row>
    <row r="593" ht="12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</row>
    <row r="594" ht="12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</row>
    <row r="595" ht="12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</row>
    <row r="596" ht="12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</row>
    <row r="597" ht="12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</row>
    <row r="598" ht="12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</row>
    <row r="599" ht="12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</row>
    <row r="600" ht="12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</row>
    <row r="601" ht="12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</row>
    <row r="602" ht="12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</row>
    <row r="603" ht="12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</row>
    <row r="604" ht="12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</row>
    <row r="605" ht="12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</row>
    <row r="606" ht="12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</row>
    <row r="607" ht="12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</row>
    <row r="608" ht="12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</row>
    <row r="609" ht="12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</row>
    <row r="610" ht="12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</row>
    <row r="611" ht="12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</row>
    <row r="612" ht="12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</row>
    <row r="613" ht="12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</row>
    <row r="614" ht="12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</row>
    <row r="615" ht="12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</row>
    <row r="616" ht="12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</row>
    <row r="617" ht="12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</row>
    <row r="618" ht="12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</row>
    <row r="619" ht="12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</row>
    <row r="620" ht="12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</row>
    <row r="621" ht="12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</row>
    <row r="622" ht="12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</row>
    <row r="623" ht="12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</row>
    <row r="624" ht="12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</row>
    <row r="625" ht="12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</row>
    <row r="626" ht="12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</row>
    <row r="627" ht="12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</row>
    <row r="628" ht="12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</row>
    <row r="629" ht="12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</row>
    <row r="630" ht="12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</row>
    <row r="631" ht="12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</row>
    <row r="632" ht="12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</row>
    <row r="633" ht="12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</row>
    <row r="634" ht="12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</row>
    <row r="635" ht="12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</row>
    <row r="636" ht="12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</row>
    <row r="637" ht="12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</row>
    <row r="638" ht="12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</row>
    <row r="639" ht="12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</row>
    <row r="640" ht="12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</row>
    <row r="641" ht="12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</row>
    <row r="642" ht="12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</row>
    <row r="643" ht="12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</row>
    <row r="644" ht="12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</row>
    <row r="645" ht="12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</row>
    <row r="646" ht="12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</row>
    <row r="647" ht="12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</row>
    <row r="648" ht="12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</row>
    <row r="649" ht="12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</row>
    <row r="650" ht="12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ht="12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ht="12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ht="12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ht="12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ht="12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ht="12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ht="12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ht="12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ht="12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ht="12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ht="12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ht="12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ht="12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ht="12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ht="12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ht="12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ht="12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ht="12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ht="12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ht="12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ht="12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ht="12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ht="12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ht="12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ht="12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ht="12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ht="12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ht="12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ht="12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ht="12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ht="12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ht="12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ht="12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ht="12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ht="12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ht="12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ht="12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ht="12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ht="12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ht="12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ht="12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ht="12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ht="12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ht="12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ht="12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ht="12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ht="12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ht="12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ht="12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ht="12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ht="12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ht="12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ht="12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ht="12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ht="12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ht="12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ht="12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ht="12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ht="12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ht="12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ht="12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ht="12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ht="12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ht="12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ht="12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ht="12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ht="12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ht="12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ht="12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ht="12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ht="12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ht="12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ht="12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ht="12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ht="12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ht="12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ht="12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ht="12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ht="12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ht="12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ht="12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ht="12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ht="12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ht="12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ht="12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ht="12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ht="12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ht="12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ht="12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ht="12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ht="12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ht="12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ht="12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ht="12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ht="12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ht="12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ht="12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ht="12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ht="12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ht="12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ht="12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ht="12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ht="12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ht="12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ht="12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ht="12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ht="12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ht="12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ht="12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ht="12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ht="12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ht="12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ht="12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ht="12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ht="12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ht="12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ht="12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ht="12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ht="12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ht="12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ht="12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ht="12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ht="12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ht="12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ht="12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ht="12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ht="12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ht="12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ht="12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ht="12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ht="12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ht="12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ht="12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ht="12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ht="12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ht="12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ht="12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ht="12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ht="12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ht="12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ht="12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ht="12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ht="12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ht="12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ht="12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ht="12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ht="12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ht="12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ht="12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ht="12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ht="12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ht="12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ht="12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ht="12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ht="12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ht="12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ht="12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ht="12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ht="12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ht="12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ht="12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ht="12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ht="12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ht="12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ht="12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ht="12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ht="12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ht="12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ht="12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ht="12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ht="12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ht="12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ht="12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ht="12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ht="12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ht="12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ht="12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ht="12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ht="12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ht="12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ht="12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ht="12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ht="12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ht="12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ht="12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ht="12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ht="12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ht="12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ht="12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ht="12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ht="12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ht="12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ht="12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ht="12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ht="12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ht="12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ht="12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ht="12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ht="12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ht="12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</row>
    <row r="851" ht="12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</row>
    <row r="852" ht="12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ht="12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ht="12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ht="12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ht="12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ht="12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ht="12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</row>
    <row r="859" ht="12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</row>
    <row r="860" ht="12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ht="12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ht="12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ht="12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ht="12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ht="12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ht="12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</row>
    <row r="867" ht="12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</row>
    <row r="868" ht="12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ht="12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ht="12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ht="12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ht="12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ht="12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ht="12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</row>
    <row r="875" ht="12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</row>
    <row r="876" ht="12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ht="12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ht="12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ht="12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ht="12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ht="12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ht="12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ht="12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ht="12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ht="12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ht="12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ht="12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ht="12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ht="12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ht="12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ht="12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ht="12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ht="12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ht="12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ht="12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ht="12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ht="12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ht="12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ht="12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ht="12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ht="12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ht="12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ht="12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904" ht="12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</row>
    <row r="905" ht="12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</row>
    <row r="906" ht="12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</row>
    <row r="907" ht="12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</row>
    <row r="908" ht="12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</row>
    <row r="909" ht="12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</row>
    <row r="910" ht="12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</row>
    <row r="911" ht="12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</row>
    <row r="912" ht="12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</row>
    <row r="913" ht="12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</row>
    <row r="914" ht="12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</row>
    <row r="915" ht="12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</row>
    <row r="916" ht="12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</row>
    <row r="917" ht="12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</row>
    <row r="918" ht="12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</row>
    <row r="919" ht="12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</row>
    <row r="920" ht="12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</row>
    <row r="921" ht="12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</row>
    <row r="922" ht="12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</row>
    <row r="923" ht="12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</row>
    <row r="924" ht="12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</row>
    <row r="925" ht="12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</row>
    <row r="926" ht="12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</row>
    <row r="927" ht="12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</row>
    <row r="928" ht="12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</row>
    <row r="929" ht="12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</row>
    <row r="930" ht="12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</row>
    <row r="931" ht="12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</row>
    <row r="932" ht="12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</row>
    <row r="933" ht="12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</row>
    <row r="934" ht="12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ht="12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</row>
    <row r="936" ht="12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</row>
    <row r="937" ht="12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</row>
    <row r="938" ht="12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</row>
    <row r="939" ht="12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</row>
    <row r="940" ht="12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</row>
    <row r="941" ht="12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</row>
    <row r="942" ht="12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</row>
    <row r="943" ht="12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</row>
    <row r="944" ht="12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</row>
    <row r="945" ht="12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</row>
    <row r="946" ht="12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</row>
    <row r="947" ht="12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</row>
    <row r="948" ht="12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</row>
    <row r="949" ht="12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</row>
    <row r="950" ht="12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</row>
    <row r="951" ht="12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</row>
    <row r="952" ht="12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</row>
    <row r="953" ht="12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</row>
    <row r="954" ht="12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</row>
    <row r="955" ht="12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</row>
    <row r="956" ht="12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</row>
    <row r="957" ht="12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</row>
    <row r="958" ht="12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</row>
    <row r="959" ht="12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</row>
    <row r="960" ht="12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</row>
    <row r="961" ht="12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</row>
    <row r="962" ht="12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</row>
    <row r="963" ht="12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</row>
    <row r="964" ht="12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</row>
    <row r="965" ht="12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</row>
    <row r="966" ht="12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</row>
    <row r="967" ht="12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</row>
    <row r="968" ht="12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</row>
    <row r="969" ht="12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</row>
    <row r="970" ht="12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</row>
    <row r="971" ht="12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</row>
    <row r="972" ht="12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</row>
    <row r="973" ht="12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</row>
    <row r="974" ht="12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</row>
    <row r="975" ht="12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</row>
    <row r="976" ht="12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</row>
    <row r="977" ht="12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</row>
    <row r="978" ht="12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</row>
    <row r="979" ht="12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</row>
    <row r="980" ht="12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</row>
    <row r="981" ht="12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</row>
    <row r="982" ht="12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</row>
    <row r="983" ht="12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</row>
    <row r="984" ht="12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</row>
    <row r="985" ht="12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</row>
    <row r="986" ht="12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</row>
    <row r="987" ht="12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</row>
    <row r="988" ht="12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</row>
    <row r="989" ht="12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</row>
    <row r="990" ht="12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</row>
    <row r="991" ht="12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</row>
    <row r="992" ht="12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</row>
    <row r="993" ht="12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</row>
    <row r="994" ht="12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</row>
    <row r="995" ht="12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</row>
    <row r="996" ht="12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</row>
    <row r="997" ht="12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</row>
    <row r="998" ht="12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</row>
    <row r="999" ht="12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</row>
    <row r="1000" ht="12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</row>
  </sheetData>
  <mergeCells count="32">
    <mergeCell ref="A1:O1"/>
    <mergeCell ref="A2:O2"/>
    <mergeCell ref="A3:O3"/>
    <mergeCell ref="J7:O7"/>
    <mergeCell ref="J8:O8"/>
    <mergeCell ref="J9:O9"/>
    <mergeCell ref="J10:O10"/>
    <mergeCell ref="J11:O11"/>
    <mergeCell ref="D16:I16"/>
    <mergeCell ref="K16:O16"/>
    <mergeCell ref="D18:I18"/>
    <mergeCell ref="K18:O18"/>
    <mergeCell ref="D20:I20"/>
    <mergeCell ref="K20:O20"/>
    <mergeCell ref="D22:H22"/>
    <mergeCell ref="K22:O22"/>
    <mergeCell ref="E28:I28"/>
    <mergeCell ref="L28:N28"/>
    <mergeCell ref="E29:I29"/>
    <mergeCell ref="E30:I30"/>
    <mergeCell ref="L31:N31"/>
    <mergeCell ref="E44:I44"/>
    <mergeCell ref="L44:N44"/>
    <mergeCell ref="E45:I45"/>
    <mergeCell ref="E46:I46"/>
    <mergeCell ref="E31:I31"/>
    <mergeCell ref="E36:I36"/>
    <mergeCell ref="L36:N36"/>
    <mergeCell ref="E37:I37"/>
    <mergeCell ref="E38:I38"/>
    <mergeCell ref="E39:I39"/>
    <mergeCell ref="L39:N39"/>
  </mergeCells>
  <hyperlinks>
    <hyperlink r:id="rId1" ref="D22"/>
    <hyperlink r:id="rId2" ref="K22"/>
  </hyperlinks>
  <printOptions/>
  <pageMargins bottom="1.0" footer="0.0" header="0.0" left="0.25" right="0.26" top="1.0"/>
  <pageSetup scale="87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3.5"/>
    <col customWidth="1" min="2" max="2" width="3.63"/>
    <col customWidth="1" min="3" max="3" width="5.5"/>
    <col customWidth="1" min="4" max="4" width="59.38"/>
    <col customWidth="1" min="5" max="5" width="14.5"/>
    <col customWidth="1" min="6" max="6" width="16.13"/>
    <col customWidth="1" min="7" max="7" width="16.5"/>
    <col customWidth="1" min="8" max="8" width="13.63"/>
    <col customWidth="1" min="9" max="9" width="16.0"/>
    <col customWidth="1" min="10" max="10" width="15.13"/>
    <col customWidth="1" min="11" max="11" width="17.38"/>
    <col customWidth="1" min="12" max="12" width="14.5"/>
    <col customWidth="1" hidden="1" min="13" max="13" width="12.38"/>
    <col customWidth="1" hidden="1" min="14" max="14" width="8.5"/>
    <col customWidth="1" min="15" max="26" width="8.88"/>
  </cols>
  <sheetData>
    <row r="1" ht="12.75" customHeight="1">
      <c r="A1" s="1" t="s">
        <v>46</v>
      </c>
      <c r="L1" s="5"/>
      <c r="M1" s="5"/>
      <c r="N1" s="37"/>
    </row>
    <row r="2" ht="12.75" customHeight="1">
      <c r="A2" s="1" t="s">
        <v>1</v>
      </c>
      <c r="L2" s="5"/>
      <c r="M2" s="5"/>
      <c r="N2" s="37"/>
    </row>
    <row r="3" ht="12.75" customHeight="1">
      <c r="A3" s="3" t="str">
        <f>+Certification!A3</f>
        <v>July 1, 2025 to June 30, 2026</v>
      </c>
      <c r="L3" s="5"/>
      <c r="M3" s="5"/>
      <c r="N3" s="37"/>
    </row>
    <row r="4" ht="12.75" customHeight="1">
      <c r="A4" s="3"/>
      <c r="L4" s="5"/>
      <c r="M4" s="5"/>
      <c r="N4" s="37"/>
    </row>
    <row r="5" ht="12.75" customHeight="1">
      <c r="A5" s="38" t="s">
        <v>4</v>
      </c>
      <c r="E5" s="39" t="s">
        <v>5</v>
      </c>
      <c r="F5" s="14"/>
      <c r="G5" s="14"/>
      <c r="H5" s="14"/>
      <c r="I5" s="14"/>
      <c r="J5" s="14"/>
      <c r="K5" s="14"/>
      <c r="L5" s="5"/>
      <c r="M5" s="5"/>
      <c r="N5" s="37"/>
    </row>
    <row r="6" ht="12.75" customHeight="1">
      <c r="A6" s="38" t="s">
        <v>6</v>
      </c>
      <c r="E6" s="40" t="s">
        <v>7</v>
      </c>
      <c r="F6" s="16"/>
      <c r="G6" s="16"/>
      <c r="H6" s="16"/>
      <c r="I6" s="16"/>
      <c r="J6" s="16"/>
      <c r="K6" s="16"/>
      <c r="L6" s="5"/>
      <c r="M6" s="5"/>
      <c r="N6" s="37"/>
    </row>
    <row r="7" ht="12.75" customHeight="1">
      <c r="A7" s="38" t="s">
        <v>8</v>
      </c>
      <c r="E7" s="40" t="s">
        <v>9</v>
      </c>
      <c r="F7" s="16"/>
      <c r="G7" s="16"/>
      <c r="H7" s="16"/>
      <c r="I7" s="16"/>
      <c r="J7" s="16"/>
      <c r="K7" s="16"/>
      <c r="L7" s="5"/>
      <c r="M7" s="5"/>
      <c r="N7" s="37"/>
    </row>
    <row r="8" ht="12.75" customHeight="1">
      <c r="A8" s="38" t="s">
        <v>10</v>
      </c>
      <c r="E8" s="40" t="s">
        <v>11</v>
      </c>
      <c r="F8" s="16"/>
      <c r="G8" s="16"/>
      <c r="H8" s="16"/>
      <c r="I8" s="16"/>
      <c r="J8" s="16"/>
      <c r="K8" s="16"/>
      <c r="L8" s="5"/>
      <c r="M8" s="5"/>
      <c r="N8" s="37"/>
    </row>
    <row r="9" ht="12.75" customHeight="1">
      <c r="A9" s="38" t="s">
        <v>12</v>
      </c>
      <c r="E9" s="41" t="s">
        <v>13</v>
      </c>
      <c r="F9" s="16"/>
      <c r="G9" s="16"/>
      <c r="H9" s="16"/>
      <c r="I9" s="16"/>
      <c r="J9" s="16"/>
      <c r="K9" s="16"/>
      <c r="L9" s="5"/>
      <c r="M9" s="5"/>
      <c r="N9" s="37"/>
    </row>
    <row r="10" ht="12.75" customHeight="1">
      <c r="A10" s="42"/>
      <c r="L10" s="5"/>
      <c r="M10" s="5"/>
      <c r="N10" s="37"/>
    </row>
    <row r="11" ht="12.75" customHeight="1">
      <c r="A11" s="38"/>
      <c r="B11" s="38"/>
      <c r="C11" s="43" t="s">
        <v>47</v>
      </c>
      <c r="D11" s="44"/>
      <c r="E11" s="44"/>
      <c r="F11" s="44"/>
      <c r="G11" s="44"/>
      <c r="H11" s="44"/>
      <c r="I11" s="44"/>
      <c r="J11" s="44"/>
      <c r="K11" s="45"/>
      <c r="L11" s="5"/>
      <c r="M11" s="5"/>
      <c r="N11" s="37"/>
    </row>
    <row r="12" ht="12.75" customHeight="1">
      <c r="A12" s="38"/>
      <c r="B12" s="38"/>
      <c r="C12" s="43" t="s">
        <v>48</v>
      </c>
      <c r="F12" s="46"/>
      <c r="G12" s="46"/>
      <c r="H12" s="46"/>
      <c r="I12" s="47"/>
      <c r="J12" s="47"/>
      <c r="K12" s="45"/>
      <c r="L12" s="5"/>
      <c r="M12" s="5"/>
      <c r="N12" s="37"/>
    </row>
    <row r="13" ht="12.75" customHeight="1">
      <c r="A13" s="38"/>
      <c r="B13" s="38"/>
      <c r="C13" s="48" t="s">
        <v>30</v>
      </c>
      <c r="D13" s="49" t="s">
        <v>49</v>
      </c>
      <c r="E13" s="50"/>
      <c r="F13" s="50"/>
      <c r="G13" s="50"/>
      <c r="H13" s="50"/>
      <c r="I13" s="47"/>
      <c r="J13" s="47"/>
      <c r="K13" s="45"/>
      <c r="L13" s="5"/>
      <c r="M13" s="5"/>
      <c r="N13" s="37"/>
    </row>
    <row r="14" ht="12.75" customHeight="1">
      <c r="A14" s="38"/>
      <c r="B14" s="38"/>
      <c r="C14" s="51"/>
      <c r="D14" s="49" t="s">
        <v>50</v>
      </c>
      <c r="E14" s="50"/>
      <c r="F14" s="50"/>
      <c r="G14" s="50"/>
      <c r="H14" s="50"/>
      <c r="I14" s="47"/>
      <c r="J14" s="47"/>
      <c r="K14" s="45"/>
      <c r="L14" s="5"/>
      <c r="M14" s="5"/>
      <c r="N14" s="37"/>
    </row>
    <row r="15" ht="12.75" customHeight="1">
      <c r="A15" s="38"/>
      <c r="B15" s="38"/>
      <c r="C15" s="38"/>
      <c r="D15" s="52"/>
      <c r="E15" s="50"/>
      <c r="F15" s="50"/>
      <c r="G15" s="50"/>
      <c r="H15" s="50"/>
      <c r="I15" s="47"/>
      <c r="J15" s="47"/>
      <c r="K15" s="45"/>
      <c r="L15" s="5"/>
      <c r="M15" s="5"/>
      <c r="N15" s="37"/>
    </row>
    <row r="16" ht="6.0" customHeight="1">
      <c r="A16" s="5"/>
      <c r="B16" s="5"/>
      <c r="C16" s="5"/>
      <c r="D16" s="5"/>
      <c r="E16" s="5"/>
      <c r="F16" s="5"/>
      <c r="G16" s="5"/>
      <c r="H16" s="5"/>
      <c r="I16" s="53"/>
      <c r="J16" s="53"/>
      <c r="K16" s="53"/>
      <c r="L16" s="5"/>
      <c r="M16" s="5"/>
      <c r="N16" s="37"/>
    </row>
    <row r="17" ht="12.75" customHeight="1">
      <c r="A17" s="54"/>
      <c r="B17" s="55"/>
      <c r="C17" s="55"/>
      <c r="D17" s="56" t="s">
        <v>51</v>
      </c>
      <c r="E17" s="57" t="s">
        <v>52</v>
      </c>
      <c r="F17" s="57" t="s">
        <v>53</v>
      </c>
      <c r="G17" s="57" t="s">
        <v>54</v>
      </c>
      <c r="H17" s="57" t="s">
        <v>55</v>
      </c>
      <c r="I17" s="58" t="s">
        <v>56</v>
      </c>
      <c r="J17" s="58" t="s">
        <v>57</v>
      </c>
      <c r="K17" s="58" t="s">
        <v>58</v>
      </c>
      <c r="L17" s="59" t="s">
        <v>59</v>
      </c>
      <c r="M17" s="60" t="s">
        <v>60</v>
      </c>
      <c r="N17" s="61" t="s">
        <v>61</v>
      </c>
    </row>
    <row r="18" ht="12.75" customHeight="1">
      <c r="A18" s="62" t="s">
        <v>62</v>
      </c>
      <c r="B18" s="63" t="s">
        <v>63</v>
      </c>
      <c r="C18" s="64"/>
      <c r="D18" s="64"/>
      <c r="E18" s="65" t="s">
        <v>64</v>
      </c>
      <c r="F18" s="65"/>
      <c r="G18" s="65"/>
      <c r="H18" s="66"/>
      <c r="I18" s="67"/>
      <c r="J18" s="68"/>
      <c r="K18" s="69"/>
      <c r="L18" s="70"/>
      <c r="M18" s="71"/>
      <c r="N18" s="72"/>
    </row>
    <row r="19" ht="12.75" customHeight="1">
      <c r="A19" s="62"/>
      <c r="B19" s="73" t="s">
        <v>65</v>
      </c>
      <c r="C19" s="64" t="s">
        <v>66</v>
      </c>
      <c r="D19" s="64"/>
      <c r="E19" s="65" t="s">
        <v>64</v>
      </c>
      <c r="F19" s="74"/>
      <c r="G19" s="74"/>
      <c r="H19" s="75"/>
      <c r="I19" s="76"/>
      <c r="J19" s="68"/>
      <c r="K19" s="77"/>
      <c r="L19" s="78"/>
      <c r="M19" s="79"/>
      <c r="N19" s="72"/>
    </row>
    <row r="20" ht="12.75" customHeight="1">
      <c r="A20" s="62"/>
      <c r="B20" s="63"/>
      <c r="C20" s="64"/>
      <c r="D20" s="64" t="s">
        <v>67</v>
      </c>
      <c r="E20" s="80">
        <v>8011.0</v>
      </c>
      <c r="F20" s="81">
        <v>5902941.0</v>
      </c>
      <c r="G20" s="81">
        <f t="shared" ref="G20:G24" si="1">+F20</f>
        <v>5902941</v>
      </c>
      <c r="H20" s="82">
        <v>2724380.0</v>
      </c>
      <c r="I20" s="83">
        <v>8731717.0</v>
      </c>
      <c r="J20" s="84"/>
      <c r="K20" s="85">
        <f t="shared" ref="K20:K25" si="2">SUM(I20)</f>
        <v>8731717</v>
      </c>
      <c r="L20" s="86">
        <f t="shared" ref="L20:L24" si="3">K20-G20</f>
        <v>2828776</v>
      </c>
      <c r="M20" s="79"/>
      <c r="N20" s="72"/>
    </row>
    <row r="21" ht="12.75" customHeight="1">
      <c r="A21" s="62"/>
      <c r="B21" s="63"/>
      <c r="C21" s="64"/>
      <c r="D21" s="64" t="s">
        <v>68</v>
      </c>
      <c r="E21" s="65">
        <v>8012.0</v>
      </c>
      <c r="F21" s="81">
        <v>90800.0</v>
      </c>
      <c r="G21" s="81">
        <f t="shared" si="1"/>
        <v>90800</v>
      </c>
      <c r="H21" s="82">
        <v>37638.0</v>
      </c>
      <c r="I21" s="83">
        <v>132000.0</v>
      </c>
      <c r="J21" s="84"/>
      <c r="K21" s="85">
        <f t="shared" si="2"/>
        <v>132000</v>
      </c>
      <c r="L21" s="86">
        <f t="shared" si="3"/>
        <v>41200</v>
      </c>
      <c r="M21" s="79" t="str">
        <f t="shared" ref="M21:M23" si="4">+#REF!-K21</f>
        <v>#REF!</v>
      </c>
      <c r="N21" s="72" t="str">
        <f t="shared" ref="N21:N22" si="5">1-(+(#REF!-M21)/#REF!)</f>
        <v>#REF!</v>
      </c>
    </row>
    <row r="22" ht="12.75" customHeight="1">
      <c r="A22" s="62"/>
      <c r="B22" s="63"/>
      <c r="C22" s="64"/>
      <c r="D22" s="64" t="s">
        <v>69</v>
      </c>
      <c r="E22" s="65">
        <v>8019.0</v>
      </c>
      <c r="F22" s="81">
        <v>0.0</v>
      </c>
      <c r="G22" s="81">
        <f t="shared" si="1"/>
        <v>0</v>
      </c>
      <c r="H22" s="82">
        <v>0.0</v>
      </c>
      <c r="I22" s="83">
        <v>0.0</v>
      </c>
      <c r="J22" s="84"/>
      <c r="K22" s="85">
        <f t="shared" si="2"/>
        <v>0</v>
      </c>
      <c r="L22" s="86">
        <f t="shared" si="3"/>
        <v>0</v>
      </c>
      <c r="M22" s="79" t="str">
        <f t="shared" si="4"/>
        <v>#REF!</v>
      </c>
      <c r="N22" s="72" t="str">
        <f t="shared" si="5"/>
        <v>#REF!</v>
      </c>
    </row>
    <row r="23" ht="12.75" customHeight="1">
      <c r="A23" s="62"/>
      <c r="B23" s="63"/>
      <c r="C23" s="64"/>
      <c r="D23" s="64" t="s">
        <v>70</v>
      </c>
      <c r="E23" s="80">
        <v>8096.0</v>
      </c>
      <c r="F23" s="81">
        <v>99426.0</v>
      </c>
      <c r="G23" s="81">
        <f t="shared" si="1"/>
        <v>99426</v>
      </c>
      <c r="H23" s="82">
        <v>0.0</v>
      </c>
      <c r="I23" s="83">
        <v>119565.0</v>
      </c>
      <c r="J23" s="84"/>
      <c r="K23" s="85">
        <f t="shared" si="2"/>
        <v>119565</v>
      </c>
      <c r="L23" s="86">
        <f t="shared" si="3"/>
        <v>20139</v>
      </c>
      <c r="M23" s="79" t="str">
        <f t="shared" si="4"/>
        <v>#REF!</v>
      </c>
      <c r="N23" s="72">
        <v>0.0</v>
      </c>
    </row>
    <row r="24" ht="12.75" customHeight="1">
      <c r="A24" s="62"/>
      <c r="B24" s="63"/>
      <c r="C24" s="64"/>
      <c r="D24" s="64" t="s">
        <v>71</v>
      </c>
      <c r="E24" s="87" t="s">
        <v>72</v>
      </c>
      <c r="F24" s="81">
        <v>0.0</v>
      </c>
      <c r="G24" s="81">
        <f t="shared" si="1"/>
        <v>0</v>
      </c>
      <c r="H24" s="82">
        <v>0.0</v>
      </c>
      <c r="I24" s="83">
        <v>0.0</v>
      </c>
      <c r="J24" s="84"/>
      <c r="K24" s="88">
        <f t="shared" si="2"/>
        <v>0</v>
      </c>
      <c r="L24" s="78">
        <f t="shared" si="3"/>
        <v>0</v>
      </c>
      <c r="M24" s="79"/>
      <c r="N24" s="72"/>
    </row>
    <row r="25" ht="12.75" customHeight="1">
      <c r="A25" s="62"/>
      <c r="B25" s="63"/>
      <c r="C25" s="64"/>
      <c r="D25" s="89" t="s">
        <v>73</v>
      </c>
      <c r="E25" s="90" t="s">
        <v>64</v>
      </c>
      <c r="F25" s="91">
        <f t="shared" ref="F25:I25" si="6">SUM(F20:F24)</f>
        <v>6093167</v>
      </c>
      <c r="G25" s="91">
        <f t="shared" si="6"/>
        <v>6093167</v>
      </c>
      <c r="H25" s="92">
        <f t="shared" si="6"/>
        <v>2762018</v>
      </c>
      <c r="I25" s="93">
        <f t="shared" si="6"/>
        <v>8983282</v>
      </c>
      <c r="J25" s="94"/>
      <c r="K25" s="95">
        <f t="shared" si="2"/>
        <v>8983282</v>
      </c>
      <c r="L25" s="96">
        <f>SUM(L20:L24)</f>
        <v>2890115</v>
      </c>
      <c r="M25" s="97" t="str">
        <f>+#REF!-K25</f>
        <v>#REF!</v>
      </c>
      <c r="N25" s="98" t="str">
        <f>1-(+(#REF!-M25)/#REF!)</f>
        <v>#REF!</v>
      </c>
    </row>
    <row r="26" ht="12.75" customHeight="1">
      <c r="A26" s="62"/>
      <c r="B26" s="63"/>
      <c r="C26" s="64"/>
      <c r="D26" s="64"/>
      <c r="E26" s="65" t="s">
        <v>64</v>
      </c>
      <c r="F26" s="99"/>
      <c r="G26" s="99"/>
      <c r="H26" s="100"/>
      <c r="I26" s="101"/>
      <c r="J26" s="102"/>
      <c r="K26" s="103"/>
      <c r="L26" s="78"/>
      <c r="M26" s="79"/>
      <c r="N26" s="72"/>
    </row>
    <row r="27" ht="12.75" customHeight="1">
      <c r="A27" s="62"/>
      <c r="B27" s="73" t="s">
        <v>74</v>
      </c>
      <c r="C27" s="64" t="s">
        <v>75</v>
      </c>
      <c r="D27" s="64"/>
      <c r="E27" s="65" t="s">
        <v>64</v>
      </c>
      <c r="F27" s="99"/>
      <c r="G27" s="99"/>
      <c r="H27" s="100"/>
      <c r="I27" s="104"/>
      <c r="J27" s="105"/>
      <c r="K27" s="77"/>
      <c r="L27" s="78"/>
      <c r="M27" s="79"/>
      <c r="N27" s="72"/>
    </row>
    <row r="28" ht="12.75" customHeight="1">
      <c r="A28" s="62"/>
      <c r="B28" s="64"/>
      <c r="C28" s="64"/>
      <c r="D28" s="64" t="s">
        <v>76</v>
      </c>
      <c r="E28" s="80">
        <v>8290.0</v>
      </c>
      <c r="F28" s="81">
        <v>0.0</v>
      </c>
      <c r="G28" s="81">
        <f t="shared" ref="G28:G31" si="7">+F28</f>
        <v>0</v>
      </c>
      <c r="H28" s="82">
        <v>0.0</v>
      </c>
      <c r="I28" s="104"/>
      <c r="J28" s="106">
        <v>0.0</v>
      </c>
      <c r="K28" s="85">
        <f t="shared" ref="K28:K30" si="8">SUM(J28)</f>
        <v>0</v>
      </c>
      <c r="L28" s="86">
        <f t="shared" ref="L28:L31" si="9">K28-G28</f>
        <v>0</v>
      </c>
      <c r="M28" s="79"/>
      <c r="N28" s="72"/>
    </row>
    <row r="29" ht="12.75" customHeight="1">
      <c r="A29" s="62"/>
      <c r="B29" s="64"/>
      <c r="C29" s="64"/>
      <c r="D29" s="64" t="s">
        <v>77</v>
      </c>
      <c r="E29" s="107" t="s">
        <v>78</v>
      </c>
      <c r="F29" s="81">
        <v>68960.0</v>
      </c>
      <c r="G29" s="81">
        <f t="shared" si="7"/>
        <v>68960</v>
      </c>
      <c r="H29" s="82">
        <v>0.0</v>
      </c>
      <c r="I29" s="104"/>
      <c r="J29" s="81">
        <v>62060.0</v>
      </c>
      <c r="K29" s="85">
        <f t="shared" si="8"/>
        <v>62060</v>
      </c>
      <c r="L29" s="86">
        <f t="shared" si="9"/>
        <v>-6900</v>
      </c>
      <c r="M29" s="79"/>
      <c r="N29" s="72"/>
    </row>
    <row r="30" ht="12.75" customHeight="1">
      <c r="A30" s="62"/>
      <c r="B30" s="64"/>
      <c r="C30" s="64"/>
      <c r="D30" s="64" t="s">
        <v>79</v>
      </c>
      <c r="E30" s="80">
        <v>8220.0</v>
      </c>
      <c r="F30" s="81">
        <v>0.0</v>
      </c>
      <c r="G30" s="81">
        <f t="shared" si="7"/>
        <v>0</v>
      </c>
      <c r="H30" s="82">
        <v>0.0</v>
      </c>
      <c r="I30" s="108"/>
      <c r="J30" s="81">
        <v>0.0</v>
      </c>
      <c r="K30" s="85">
        <f t="shared" si="8"/>
        <v>0</v>
      </c>
      <c r="L30" s="86">
        <f t="shared" si="9"/>
        <v>0</v>
      </c>
      <c r="M30" s="79"/>
      <c r="N30" s="72"/>
    </row>
    <row r="31" ht="12.75" customHeight="1">
      <c r="A31" s="62"/>
      <c r="B31" s="64"/>
      <c r="C31" s="64"/>
      <c r="D31" s="64" t="s">
        <v>80</v>
      </c>
      <c r="E31" s="109">
        <v>8290.0</v>
      </c>
      <c r="F31" s="110">
        <v>0.0</v>
      </c>
      <c r="G31" s="81">
        <f t="shared" si="7"/>
        <v>0</v>
      </c>
      <c r="H31" s="82">
        <v>0.0</v>
      </c>
      <c r="I31" s="111">
        <v>0.0</v>
      </c>
      <c r="J31" s="112">
        <v>0.0</v>
      </c>
      <c r="K31" s="77">
        <f t="shared" ref="K31:K32" si="11">SUM(I31:J31)</f>
        <v>0</v>
      </c>
      <c r="L31" s="78">
        <f t="shared" si="9"/>
        <v>0</v>
      </c>
      <c r="M31" s="79" t="str">
        <f t="shared" ref="M31:M32" si="12">+#REF!-K31</f>
        <v>#REF!</v>
      </c>
      <c r="N31" s="72" t="str">
        <f t="shared" ref="N31:N32" si="13">1-(+(#REF!-M31)/#REF!)</f>
        <v>#REF!</v>
      </c>
    </row>
    <row r="32" ht="12.75" customHeight="1">
      <c r="A32" s="62"/>
      <c r="B32" s="64"/>
      <c r="C32" s="64"/>
      <c r="D32" s="89" t="s">
        <v>81</v>
      </c>
      <c r="E32" s="113" t="s">
        <v>64</v>
      </c>
      <c r="F32" s="91">
        <f t="shared" ref="F32:H32" si="10">SUM(F28:F31)</f>
        <v>68960</v>
      </c>
      <c r="G32" s="91">
        <f t="shared" si="10"/>
        <v>68960</v>
      </c>
      <c r="H32" s="92">
        <f t="shared" si="10"/>
        <v>0</v>
      </c>
      <c r="I32" s="93">
        <f>SUM(I31)</f>
        <v>0</v>
      </c>
      <c r="J32" s="114">
        <f>SUM(J28:J31)</f>
        <v>62060</v>
      </c>
      <c r="K32" s="95">
        <f t="shared" si="11"/>
        <v>62060</v>
      </c>
      <c r="L32" s="96">
        <f>SUM(L28:L31)</f>
        <v>-6900</v>
      </c>
      <c r="M32" s="97" t="str">
        <f t="shared" si="12"/>
        <v>#REF!</v>
      </c>
      <c r="N32" s="98" t="str">
        <f t="shared" si="13"/>
        <v>#REF!</v>
      </c>
    </row>
    <row r="33" ht="12.75" customHeight="1">
      <c r="A33" s="62"/>
      <c r="B33" s="64"/>
      <c r="C33" s="64"/>
      <c r="D33" s="64"/>
      <c r="E33" s="65" t="s">
        <v>64</v>
      </c>
      <c r="F33" s="99"/>
      <c r="G33" s="99"/>
      <c r="H33" s="100"/>
      <c r="I33" s="115"/>
      <c r="J33" s="116"/>
      <c r="K33" s="103"/>
      <c r="L33" s="78"/>
      <c r="M33" s="79"/>
      <c r="N33" s="72"/>
    </row>
    <row r="34" ht="12.75" customHeight="1">
      <c r="A34" s="117"/>
      <c r="B34" s="73" t="s">
        <v>82</v>
      </c>
      <c r="C34" s="64" t="s">
        <v>83</v>
      </c>
      <c r="D34" s="64"/>
      <c r="E34" s="65" t="s">
        <v>64</v>
      </c>
      <c r="F34" s="99"/>
      <c r="G34" s="99"/>
      <c r="H34" s="100"/>
      <c r="I34" s="118"/>
      <c r="J34" s="84"/>
      <c r="K34" s="77"/>
      <c r="L34" s="78"/>
      <c r="M34" s="79"/>
      <c r="N34" s="72"/>
    </row>
    <row r="35" ht="12.75" customHeight="1">
      <c r="A35" s="117"/>
      <c r="B35" s="63"/>
      <c r="C35" s="64"/>
      <c r="D35" s="64" t="s">
        <v>84</v>
      </c>
      <c r="E35" s="109" t="s">
        <v>85</v>
      </c>
      <c r="F35" s="110">
        <v>571499.0</v>
      </c>
      <c r="G35" s="110">
        <f t="shared" ref="G35:G40" si="14">+F35</f>
        <v>571499</v>
      </c>
      <c r="H35" s="82">
        <v>125303.0</v>
      </c>
      <c r="I35" s="119"/>
      <c r="J35" s="120">
        <v>588518.0</v>
      </c>
      <c r="K35" s="85">
        <f t="shared" ref="K35:K36" si="15">SUM(J35)</f>
        <v>588518</v>
      </c>
      <c r="L35" s="86">
        <f t="shared" ref="L35:L40" si="16">K35-G35</f>
        <v>17019</v>
      </c>
      <c r="M35" s="79"/>
      <c r="N35" s="72"/>
    </row>
    <row r="36" ht="12.75" customHeight="1">
      <c r="A36" s="117"/>
      <c r="B36" s="63"/>
      <c r="C36" s="64"/>
      <c r="D36" s="64" t="s">
        <v>86</v>
      </c>
      <c r="E36" s="109">
        <v>8520.0</v>
      </c>
      <c r="F36" s="110">
        <v>0.0</v>
      </c>
      <c r="G36" s="110">
        <f t="shared" si="14"/>
        <v>0</v>
      </c>
      <c r="H36" s="121">
        <v>0.0</v>
      </c>
      <c r="I36" s="104"/>
      <c r="J36" s="112">
        <v>0.0</v>
      </c>
      <c r="K36" s="85">
        <f t="shared" si="15"/>
        <v>0</v>
      </c>
      <c r="L36" s="86">
        <f t="shared" si="16"/>
        <v>0</v>
      </c>
      <c r="M36" s="79"/>
      <c r="N36" s="72"/>
    </row>
    <row r="37" ht="12.75" customHeight="1">
      <c r="A37" s="117"/>
      <c r="B37" s="63"/>
      <c r="C37" s="64"/>
      <c r="D37" s="64" t="s">
        <v>87</v>
      </c>
      <c r="E37" s="109">
        <v>8550.0</v>
      </c>
      <c r="F37" s="110">
        <v>20730.0</v>
      </c>
      <c r="G37" s="110">
        <f t="shared" si="14"/>
        <v>20730</v>
      </c>
      <c r="H37" s="121">
        <v>0.0</v>
      </c>
      <c r="I37" s="111">
        <v>31950.0</v>
      </c>
      <c r="J37" s="122"/>
      <c r="K37" s="85">
        <f>I37</f>
        <v>31950</v>
      </c>
      <c r="L37" s="86">
        <f t="shared" si="16"/>
        <v>11220</v>
      </c>
      <c r="M37" s="79"/>
      <c r="N37" s="72"/>
    </row>
    <row r="38" ht="12.75" customHeight="1">
      <c r="A38" s="117"/>
      <c r="B38" s="63"/>
      <c r="C38" s="64"/>
      <c r="D38" s="64" t="s">
        <v>88</v>
      </c>
      <c r="E38" s="109">
        <v>8560.0</v>
      </c>
      <c r="F38" s="110">
        <v>123942.0</v>
      </c>
      <c r="G38" s="110">
        <f t="shared" si="14"/>
        <v>123942</v>
      </c>
      <c r="H38" s="121">
        <v>0.0</v>
      </c>
      <c r="I38" s="111">
        <v>126060.0</v>
      </c>
      <c r="J38" s="112">
        <v>54120.0</v>
      </c>
      <c r="K38" s="85">
        <f t="shared" ref="K38:K39" si="17">I38+J38</f>
        <v>180180</v>
      </c>
      <c r="L38" s="86">
        <f t="shared" si="16"/>
        <v>56238</v>
      </c>
      <c r="M38" s="79"/>
      <c r="N38" s="72"/>
    </row>
    <row r="39" ht="12.75" customHeight="1">
      <c r="A39" s="117"/>
      <c r="B39" s="63"/>
      <c r="C39" s="64"/>
      <c r="D39" s="64" t="s">
        <v>89</v>
      </c>
      <c r="E39" s="109">
        <v>8590.0</v>
      </c>
      <c r="F39" s="110">
        <v>0.0</v>
      </c>
      <c r="G39" s="110">
        <f t="shared" si="14"/>
        <v>0</v>
      </c>
      <c r="H39" s="121">
        <v>0.0</v>
      </c>
      <c r="I39" s="111">
        <v>0.0</v>
      </c>
      <c r="J39" s="112">
        <v>0.0</v>
      </c>
      <c r="K39" s="85">
        <f t="shared" si="17"/>
        <v>0</v>
      </c>
      <c r="L39" s="86">
        <f t="shared" si="16"/>
        <v>0</v>
      </c>
      <c r="M39" s="79"/>
      <c r="N39" s="72"/>
    </row>
    <row r="40" ht="12.75" customHeight="1">
      <c r="A40" s="117"/>
      <c r="B40" s="64"/>
      <c r="C40" s="64"/>
      <c r="D40" s="64" t="s">
        <v>90</v>
      </c>
      <c r="E40" s="109" t="s">
        <v>91</v>
      </c>
      <c r="F40" s="110">
        <v>63788.0</v>
      </c>
      <c r="G40" s="110">
        <f t="shared" si="14"/>
        <v>63788</v>
      </c>
      <c r="H40" s="82">
        <v>195778.0</v>
      </c>
      <c r="I40" s="111">
        <v>0.0</v>
      </c>
      <c r="J40" s="112">
        <v>358615.0</v>
      </c>
      <c r="K40" s="77">
        <f t="shared" ref="K40:K41" si="19">SUM(I40:J40)</f>
        <v>358615</v>
      </c>
      <c r="L40" s="78">
        <f t="shared" si="16"/>
        <v>294827</v>
      </c>
      <c r="M40" s="79" t="str">
        <f t="shared" ref="M40:M41" si="20">+#REF!-K40</f>
        <v>#REF!</v>
      </c>
      <c r="N40" s="72" t="str">
        <f t="shared" ref="N40:N41" si="21">1-(+(#REF!-M40)/#REF!)</f>
        <v>#REF!</v>
      </c>
    </row>
    <row r="41" ht="12.75" customHeight="1">
      <c r="A41" s="62"/>
      <c r="B41" s="63"/>
      <c r="C41" s="63"/>
      <c r="D41" s="123" t="s">
        <v>92</v>
      </c>
      <c r="E41" s="113" t="s">
        <v>64</v>
      </c>
      <c r="F41" s="91">
        <f t="shared" ref="F41:H41" si="18">SUM(F35:F40)</f>
        <v>779959</v>
      </c>
      <c r="G41" s="91">
        <f t="shared" si="18"/>
        <v>779959</v>
      </c>
      <c r="H41" s="92">
        <f t="shared" si="18"/>
        <v>321081</v>
      </c>
      <c r="I41" s="93">
        <f>SUM(I37:I40)</f>
        <v>158010</v>
      </c>
      <c r="J41" s="114">
        <f>SUM(J35:J40)</f>
        <v>1001253</v>
      </c>
      <c r="K41" s="95">
        <f t="shared" si="19"/>
        <v>1159263</v>
      </c>
      <c r="L41" s="96">
        <f>SUM(L35:L40)</f>
        <v>379304</v>
      </c>
      <c r="M41" s="124" t="str">
        <f t="shared" si="20"/>
        <v>#REF!</v>
      </c>
      <c r="N41" s="125" t="str">
        <f t="shared" si="21"/>
        <v>#REF!</v>
      </c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</row>
    <row r="42" ht="12.75" customHeight="1">
      <c r="A42" s="117"/>
      <c r="B42" s="64"/>
      <c r="C42" s="64"/>
      <c r="D42" s="5"/>
      <c r="E42" s="65" t="s">
        <v>64</v>
      </c>
      <c r="F42" s="99"/>
      <c r="G42" s="99"/>
      <c r="H42" s="100"/>
      <c r="I42" s="115"/>
      <c r="J42" s="116"/>
      <c r="K42" s="103"/>
      <c r="L42" s="78"/>
      <c r="M42" s="79"/>
      <c r="N42" s="72"/>
    </row>
    <row r="43" ht="12.75" customHeight="1">
      <c r="A43" s="117"/>
      <c r="B43" s="73" t="s">
        <v>93</v>
      </c>
      <c r="C43" s="64" t="s">
        <v>94</v>
      </c>
      <c r="D43" s="64"/>
      <c r="E43" s="65" t="s">
        <v>64</v>
      </c>
      <c r="F43" s="99"/>
      <c r="G43" s="99"/>
      <c r="H43" s="100"/>
      <c r="I43" s="118"/>
      <c r="J43" s="84"/>
      <c r="K43" s="85"/>
      <c r="L43" s="86"/>
      <c r="M43" s="79"/>
      <c r="N43" s="72"/>
    </row>
    <row r="44" ht="12.75" customHeight="1">
      <c r="A44" s="117"/>
      <c r="B44" s="63"/>
      <c r="C44" s="64"/>
      <c r="D44" s="127" t="s">
        <v>95</v>
      </c>
      <c r="E44" s="65">
        <v>8791.0</v>
      </c>
      <c r="F44" s="81">
        <v>0.0</v>
      </c>
      <c r="G44" s="81">
        <f t="shared" ref="G44:G45" si="22">+F44</f>
        <v>0</v>
      </c>
      <c r="H44" s="82">
        <v>0.0</v>
      </c>
      <c r="I44" s="128">
        <v>0.0</v>
      </c>
      <c r="J44" s="84"/>
      <c r="K44" s="85">
        <v>0.0</v>
      </c>
      <c r="L44" s="86">
        <f t="shared" ref="L44:L45" si="23">K44-G44</f>
        <v>0</v>
      </c>
      <c r="M44" s="79"/>
      <c r="N44" s="72"/>
    </row>
    <row r="45" ht="12.75" customHeight="1">
      <c r="A45" s="117"/>
      <c r="B45" s="64"/>
      <c r="C45" s="64"/>
      <c r="D45" s="64" t="s">
        <v>96</v>
      </c>
      <c r="E45" s="109" t="s">
        <v>97</v>
      </c>
      <c r="F45" s="110">
        <v>700000.0</v>
      </c>
      <c r="G45" s="81">
        <f t="shared" si="22"/>
        <v>700000</v>
      </c>
      <c r="H45" s="82">
        <v>253745.31</v>
      </c>
      <c r="I45" s="111">
        <v>700000.0</v>
      </c>
      <c r="J45" s="112">
        <v>0.0</v>
      </c>
      <c r="K45" s="77">
        <f t="shared" ref="K45:K46" si="25">SUM(I45:J45)</f>
        <v>700000</v>
      </c>
      <c r="L45" s="78">
        <f t="shared" si="23"/>
        <v>0</v>
      </c>
      <c r="M45" s="79" t="str">
        <f t="shared" ref="M45:M46" si="26">+#REF!-K45</f>
        <v>#REF!</v>
      </c>
      <c r="N45" s="72" t="str">
        <f t="shared" ref="N45:N46" si="27">1-(+(#REF!-M45)/#REF!)</f>
        <v>#REF!</v>
      </c>
    </row>
    <row r="46" ht="12.75" customHeight="1">
      <c r="A46" s="117"/>
      <c r="B46" s="64"/>
      <c r="C46" s="64"/>
      <c r="D46" s="89" t="s">
        <v>98</v>
      </c>
      <c r="E46" s="113" t="s">
        <v>64</v>
      </c>
      <c r="F46" s="91">
        <f t="shared" ref="F46:I46" si="24">SUM(F44+F45)</f>
        <v>700000</v>
      </c>
      <c r="G46" s="91">
        <f t="shared" si="24"/>
        <v>700000</v>
      </c>
      <c r="H46" s="92">
        <f t="shared" si="24"/>
        <v>253745.31</v>
      </c>
      <c r="I46" s="129">
        <f t="shared" si="24"/>
        <v>700000</v>
      </c>
      <c r="J46" s="130">
        <f>SUM(J45)</f>
        <v>0</v>
      </c>
      <c r="K46" s="131">
        <f t="shared" si="25"/>
        <v>700000</v>
      </c>
      <c r="L46" s="132">
        <f>SUM(L45)</f>
        <v>0</v>
      </c>
      <c r="M46" s="97" t="str">
        <f t="shared" si="26"/>
        <v>#REF!</v>
      </c>
      <c r="N46" s="98" t="str">
        <f t="shared" si="27"/>
        <v>#REF!</v>
      </c>
    </row>
    <row r="47" ht="12.75" customHeight="1">
      <c r="A47" s="117"/>
      <c r="B47" s="64"/>
      <c r="C47" s="64" t="s">
        <v>64</v>
      </c>
      <c r="D47" s="64" t="s">
        <v>64</v>
      </c>
      <c r="E47" s="65" t="s">
        <v>64</v>
      </c>
      <c r="F47" s="133">
        <f t="shared" ref="F47:H47" si="28">SUM(F25+F32+F41+F46)</f>
        <v>7642086</v>
      </c>
      <c r="G47" s="133">
        <f t="shared" si="28"/>
        <v>7642086</v>
      </c>
      <c r="H47" s="134">
        <f t="shared" si="28"/>
        <v>3336844.31</v>
      </c>
      <c r="I47" s="135"/>
      <c r="J47" s="136"/>
      <c r="K47" s="137"/>
      <c r="L47" s="138"/>
      <c r="M47" s="139"/>
      <c r="N47" s="140"/>
    </row>
    <row r="48" ht="12.75" customHeight="1">
      <c r="A48" s="117"/>
      <c r="B48" s="73" t="s">
        <v>99</v>
      </c>
      <c r="C48" s="63" t="s">
        <v>100</v>
      </c>
      <c r="D48" s="63"/>
      <c r="E48" s="65" t="s">
        <v>64</v>
      </c>
      <c r="F48" s="141"/>
      <c r="G48" s="141"/>
      <c r="H48" s="142"/>
      <c r="I48" s="143">
        <f>SUM(I25,I32,I41,I46)</f>
        <v>9841292</v>
      </c>
      <c r="J48" s="144">
        <f>SUM(J32,J41,J46)</f>
        <v>1063313</v>
      </c>
      <c r="K48" s="145">
        <f>SUM(I48:J48)</f>
        <v>10904605</v>
      </c>
      <c r="L48" s="146">
        <f>SUM(L25+L32+L41+L46)</f>
        <v>3262519</v>
      </c>
      <c r="M48" s="147" t="str">
        <f>+#REF!-K48</f>
        <v>#REF!</v>
      </c>
      <c r="N48" s="148" t="str">
        <f>1-(+(#REF!-M48)/#REF!)</f>
        <v>#REF!</v>
      </c>
    </row>
    <row r="49" ht="12.75" customHeight="1">
      <c r="A49" s="117"/>
      <c r="B49" s="63"/>
      <c r="C49" s="64"/>
      <c r="D49" s="149"/>
      <c r="E49" s="90" t="s">
        <v>64</v>
      </c>
      <c r="F49" s="99"/>
      <c r="G49" s="99"/>
      <c r="H49" s="100"/>
      <c r="I49" s="150"/>
      <c r="J49" s="102"/>
      <c r="K49" s="77"/>
      <c r="L49" s="78"/>
      <c r="M49" s="79"/>
      <c r="N49" s="72"/>
    </row>
    <row r="50" ht="12.75" customHeight="1">
      <c r="A50" s="151" t="s">
        <v>101</v>
      </c>
      <c r="B50" s="63" t="s">
        <v>102</v>
      </c>
      <c r="C50" s="64"/>
      <c r="D50" s="64"/>
      <c r="E50" s="65" t="s">
        <v>64</v>
      </c>
      <c r="F50" s="99"/>
      <c r="G50" s="99"/>
      <c r="H50" s="100"/>
      <c r="I50" s="76"/>
      <c r="J50" s="105"/>
      <c r="K50" s="77"/>
      <c r="L50" s="78"/>
      <c r="M50" s="79"/>
      <c r="N50" s="72"/>
    </row>
    <row r="51" ht="12.75" customHeight="1">
      <c r="A51" s="117"/>
      <c r="B51" s="73" t="s">
        <v>65</v>
      </c>
      <c r="C51" s="64" t="s">
        <v>103</v>
      </c>
      <c r="D51" s="64"/>
      <c r="E51" s="65" t="s">
        <v>64</v>
      </c>
      <c r="F51" s="99"/>
      <c r="G51" s="99"/>
      <c r="H51" s="100"/>
      <c r="I51" s="76"/>
      <c r="J51" s="105"/>
      <c r="K51" s="77"/>
      <c r="L51" s="78"/>
      <c r="M51" s="79"/>
      <c r="N51" s="72"/>
    </row>
    <row r="52" ht="12.75" customHeight="1">
      <c r="A52" s="117"/>
      <c r="B52" s="64"/>
      <c r="C52" s="64"/>
      <c r="D52" s="64" t="s">
        <v>104</v>
      </c>
      <c r="E52" s="80">
        <v>1100.0</v>
      </c>
      <c r="F52" s="81">
        <v>2622235.0</v>
      </c>
      <c r="G52" s="81">
        <f t="shared" ref="G52:G55" si="29">+F52</f>
        <v>2622235</v>
      </c>
      <c r="H52" s="82">
        <v>1205967.87</v>
      </c>
      <c r="I52" s="83">
        <f>3622491-J52</f>
        <v>3216151.53</v>
      </c>
      <c r="J52" s="152">
        <f>312249.77+94089.7</f>
        <v>406339.47</v>
      </c>
      <c r="K52" s="85">
        <f t="shared" ref="K52:K56" si="30">SUM(I52:J52)</f>
        <v>3622491</v>
      </c>
      <c r="L52" s="86">
        <f>K52-G52</f>
        <v>1000256</v>
      </c>
      <c r="M52" s="79" t="str">
        <f>+#REF!-K52</f>
        <v>#REF!</v>
      </c>
      <c r="N52" s="72" t="str">
        <f>1-(+(#REF!-M52)/#REF!)</f>
        <v>#REF!</v>
      </c>
    </row>
    <row r="53" ht="12.75" customHeight="1">
      <c r="A53" s="117"/>
      <c r="B53" s="64"/>
      <c r="C53" s="64"/>
      <c r="D53" s="64" t="s">
        <v>105</v>
      </c>
      <c r="E53" s="80">
        <v>1200.0</v>
      </c>
      <c r="F53" s="81">
        <v>0.0</v>
      </c>
      <c r="G53" s="81">
        <f t="shared" si="29"/>
        <v>0</v>
      </c>
      <c r="H53" s="82">
        <v>0.0</v>
      </c>
      <c r="I53" s="83">
        <v>0.0</v>
      </c>
      <c r="J53" s="81">
        <v>0.0</v>
      </c>
      <c r="K53" s="85">
        <f t="shared" si="30"/>
        <v>0</v>
      </c>
      <c r="L53" s="86">
        <f>G53-K53</f>
        <v>0</v>
      </c>
      <c r="M53" s="79"/>
      <c r="N53" s="72"/>
    </row>
    <row r="54" ht="12.75" customHeight="1">
      <c r="A54" s="117"/>
      <c r="B54" s="64"/>
      <c r="C54" s="64"/>
      <c r="D54" s="64" t="s">
        <v>106</v>
      </c>
      <c r="E54" s="109">
        <v>1300.0</v>
      </c>
      <c r="F54" s="81">
        <v>466030.0</v>
      </c>
      <c r="G54" s="81">
        <f t="shared" si="29"/>
        <v>466030</v>
      </c>
      <c r="H54" s="82">
        <v>160623.15</v>
      </c>
      <c r="I54" s="83">
        <f>606274-J54</f>
        <v>575661.04</v>
      </c>
      <c r="J54" s="81">
        <f>30612.96</f>
        <v>30612.96</v>
      </c>
      <c r="K54" s="85">
        <f t="shared" si="30"/>
        <v>606274</v>
      </c>
      <c r="L54" s="86">
        <f>K54-G54</f>
        <v>140244</v>
      </c>
      <c r="M54" s="79" t="str">
        <f>+#REF!-K54</f>
        <v>#REF!</v>
      </c>
      <c r="N54" s="72" t="str">
        <f>1-(+(#REF!-M54)/#REF!)</f>
        <v>#REF!</v>
      </c>
    </row>
    <row r="55" ht="12.75" customHeight="1">
      <c r="A55" s="117"/>
      <c r="B55" s="64"/>
      <c r="C55" s="64"/>
      <c r="D55" s="64" t="s">
        <v>107</v>
      </c>
      <c r="E55" s="109">
        <v>1900.0</v>
      </c>
      <c r="F55" s="81">
        <v>0.0</v>
      </c>
      <c r="G55" s="81">
        <f t="shared" si="29"/>
        <v>0</v>
      </c>
      <c r="H55" s="82">
        <v>0.0</v>
      </c>
      <c r="I55" s="83">
        <v>0.0</v>
      </c>
      <c r="J55" s="112">
        <v>0.0</v>
      </c>
      <c r="K55" s="77">
        <f t="shared" si="30"/>
        <v>0</v>
      </c>
      <c r="L55" s="78">
        <f>G55-K55</f>
        <v>0</v>
      </c>
      <c r="M55" s="79"/>
      <c r="N55" s="72"/>
    </row>
    <row r="56" ht="12.75" customHeight="1">
      <c r="A56" s="117"/>
      <c r="B56" s="64"/>
      <c r="C56" s="64"/>
      <c r="D56" s="153" t="s">
        <v>108</v>
      </c>
      <c r="E56" s="154" t="s">
        <v>64</v>
      </c>
      <c r="F56" s="155">
        <f t="shared" ref="F56:J56" si="31">SUM(F52:F55)</f>
        <v>3088265</v>
      </c>
      <c r="G56" s="155">
        <f t="shared" si="31"/>
        <v>3088265</v>
      </c>
      <c r="H56" s="156">
        <f t="shared" si="31"/>
        <v>1366591.02</v>
      </c>
      <c r="I56" s="93">
        <f t="shared" si="31"/>
        <v>3791812.57</v>
      </c>
      <c r="J56" s="114">
        <f t="shared" si="31"/>
        <v>436952.43</v>
      </c>
      <c r="K56" s="95">
        <f t="shared" si="30"/>
        <v>4228765</v>
      </c>
      <c r="L56" s="96">
        <f>SUM(L52:L55)</f>
        <v>1140500</v>
      </c>
      <c r="M56" s="97" t="str">
        <f>+#REF!-K56</f>
        <v>#REF!</v>
      </c>
      <c r="N56" s="98" t="str">
        <f>1-(+(#REF!-M56)/#REF!)</f>
        <v>#REF!</v>
      </c>
    </row>
    <row r="57" ht="12.75" customHeight="1">
      <c r="A57" s="157"/>
      <c r="B57" s="5"/>
      <c r="C57" s="5"/>
      <c r="D57" s="5"/>
      <c r="E57" s="65" t="s">
        <v>64</v>
      </c>
      <c r="F57" s="99"/>
      <c r="G57" s="99"/>
      <c r="H57" s="100"/>
      <c r="I57" s="150"/>
      <c r="J57" s="102"/>
      <c r="K57" s="103"/>
      <c r="L57" s="78"/>
      <c r="M57" s="79"/>
      <c r="N57" s="72"/>
    </row>
    <row r="58" ht="12.75" customHeight="1">
      <c r="A58" s="157"/>
      <c r="B58" s="158" t="s">
        <v>74</v>
      </c>
      <c r="C58" s="5" t="s">
        <v>109</v>
      </c>
      <c r="D58" s="5"/>
      <c r="E58" s="65" t="s">
        <v>64</v>
      </c>
      <c r="F58" s="99"/>
      <c r="G58" s="99"/>
      <c r="H58" s="100"/>
      <c r="I58" s="76"/>
      <c r="J58" s="105"/>
      <c r="K58" s="77"/>
      <c r="L58" s="78"/>
      <c r="M58" s="79"/>
      <c r="N58" s="72"/>
    </row>
    <row r="59" ht="12.75" customHeight="1">
      <c r="A59" s="157"/>
      <c r="B59" s="159"/>
      <c r="C59" s="5"/>
      <c r="D59" s="5" t="s">
        <v>110</v>
      </c>
      <c r="E59" s="160">
        <v>2100.0</v>
      </c>
      <c r="F59" s="81">
        <v>210177.0</v>
      </c>
      <c r="G59" s="81">
        <f t="shared" ref="G59:G63" si="32">+F59</f>
        <v>210177</v>
      </c>
      <c r="H59" s="82">
        <v>42186.28</v>
      </c>
      <c r="I59" s="83">
        <v>301028.0</v>
      </c>
      <c r="J59" s="152">
        <v>0.0</v>
      </c>
      <c r="K59" s="85">
        <f t="shared" ref="K59:K64" si="33">SUM(I59:J59)</f>
        <v>301028</v>
      </c>
      <c r="L59" s="86">
        <f t="shared" ref="L59:L62" si="34">K59-G59</f>
        <v>90851</v>
      </c>
      <c r="M59" s="79" t="str">
        <f t="shared" ref="M59:M64" si="35">+#REF!-K59</f>
        <v>#REF!</v>
      </c>
      <c r="N59" s="72" t="str">
        <f t="shared" ref="N59:N64" si="36">1-(+(#REF!-M59)/#REF!)</f>
        <v>#REF!</v>
      </c>
    </row>
    <row r="60" ht="12.75" customHeight="1">
      <c r="A60" s="117"/>
      <c r="B60" s="64"/>
      <c r="C60" s="64"/>
      <c r="D60" s="64" t="s">
        <v>111</v>
      </c>
      <c r="E60" s="80">
        <v>2200.0</v>
      </c>
      <c r="F60" s="81">
        <v>0.0</v>
      </c>
      <c r="G60" s="81">
        <f t="shared" si="32"/>
        <v>0</v>
      </c>
      <c r="H60" s="82"/>
      <c r="I60" s="83">
        <v>0.0</v>
      </c>
      <c r="J60" s="81">
        <v>0.0</v>
      </c>
      <c r="K60" s="85">
        <f t="shared" si="33"/>
        <v>0</v>
      </c>
      <c r="L60" s="86">
        <f t="shared" si="34"/>
        <v>0</v>
      </c>
      <c r="M60" s="79" t="str">
        <f t="shared" si="35"/>
        <v>#REF!</v>
      </c>
      <c r="N60" s="72" t="str">
        <f t="shared" si="36"/>
        <v>#REF!</v>
      </c>
    </row>
    <row r="61" ht="12.75" customHeight="1">
      <c r="A61" s="117"/>
      <c r="B61" s="64"/>
      <c r="C61" s="64"/>
      <c r="D61" s="64" t="s">
        <v>112</v>
      </c>
      <c r="E61" s="80">
        <v>2300.0</v>
      </c>
      <c r="F61" s="81">
        <v>341771.0</v>
      </c>
      <c r="G61" s="81">
        <f t="shared" si="32"/>
        <v>341771</v>
      </c>
      <c r="H61" s="82">
        <v>188780.9</v>
      </c>
      <c r="I61" s="83">
        <v>445184.0</v>
      </c>
      <c r="J61" s="81">
        <v>0.0</v>
      </c>
      <c r="K61" s="85">
        <f t="shared" si="33"/>
        <v>445184</v>
      </c>
      <c r="L61" s="86">
        <f t="shared" si="34"/>
        <v>103413</v>
      </c>
      <c r="M61" s="79" t="str">
        <f t="shared" si="35"/>
        <v>#REF!</v>
      </c>
      <c r="N61" s="72" t="str">
        <f t="shared" si="36"/>
        <v>#REF!</v>
      </c>
    </row>
    <row r="62" ht="12.75" customHeight="1">
      <c r="A62" s="117"/>
      <c r="B62" s="64"/>
      <c r="C62" s="64"/>
      <c r="D62" s="64" t="s">
        <v>113</v>
      </c>
      <c r="E62" s="109">
        <v>2400.0</v>
      </c>
      <c r="F62" s="81">
        <v>541727.0</v>
      </c>
      <c r="G62" s="81">
        <f t="shared" si="32"/>
        <v>541727</v>
      </c>
      <c r="H62" s="82">
        <v>224211.69</v>
      </c>
      <c r="I62" s="83">
        <f>823479-J62</f>
        <v>812046.73</v>
      </c>
      <c r="J62" s="81">
        <f>11432.27</f>
        <v>11432.27</v>
      </c>
      <c r="K62" s="85">
        <f t="shared" si="33"/>
        <v>823479</v>
      </c>
      <c r="L62" s="86">
        <f t="shared" si="34"/>
        <v>281752</v>
      </c>
      <c r="M62" s="79" t="str">
        <f t="shared" si="35"/>
        <v>#REF!</v>
      </c>
      <c r="N62" s="72" t="str">
        <f t="shared" si="36"/>
        <v>#REF!</v>
      </c>
    </row>
    <row r="63" ht="12.75" customHeight="1">
      <c r="A63" s="117"/>
      <c r="B63" s="64"/>
      <c r="C63" s="64"/>
      <c r="D63" s="64" t="s">
        <v>114</v>
      </c>
      <c r="E63" s="109">
        <v>2900.0</v>
      </c>
      <c r="F63" s="81">
        <v>0.0</v>
      </c>
      <c r="G63" s="81">
        <f t="shared" si="32"/>
        <v>0</v>
      </c>
      <c r="H63" s="82">
        <v>0.0</v>
      </c>
      <c r="I63" s="83">
        <v>0.0</v>
      </c>
      <c r="J63" s="112">
        <v>0.0</v>
      </c>
      <c r="K63" s="77">
        <f t="shared" si="33"/>
        <v>0</v>
      </c>
      <c r="L63" s="78">
        <f>G63-K63</f>
        <v>0</v>
      </c>
      <c r="M63" s="79" t="str">
        <f t="shared" si="35"/>
        <v>#REF!</v>
      </c>
      <c r="N63" s="72" t="str">
        <f t="shared" si="36"/>
        <v>#REF!</v>
      </c>
    </row>
    <row r="64" ht="12.75" customHeight="1">
      <c r="A64" s="161"/>
      <c r="B64" s="162"/>
      <c r="C64" s="162"/>
      <c r="D64" s="163" t="s">
        <v>115</v>
      </c>
      <c r="E64" s="164" t="s">
        <v>64</v>
      </c>
      <c r="F64" s="165">
        <f t="shared" ref="F64:J64" si="37">SUM(F59:F63)</f>
        <v>1093675</v>
      </c>
      <c r="G64" s="166">
        <f t="shared" si="37"/>
        <v>1093675</v>
      </c>
      <c r="H64" s="167">
        <f t="shared" si="37"/>
        <v>455178.87</v>
      </c>
      <c r="I64" s="168">
        <f t="shared" si="37"/>
        <v>1558258.73</v>
      </c>
      <c r="J64" s="169">
        <f t="shared" si="37"/>
        <v>11432.27</v>
      </c>
      <c r="K64" s="170">
        <f t="shared" si="33"/>
        <v>1569691</v>
      </c>
      <c r="L64" s="171">
        <f>SUM(L59:L63)</f>
        <v>476016</v>
      </c>
      <c r="M64" s="97" t="str">
        <f t="shared" si="35"/>
        <v>#REF!</v>
      </c>
      <c r="N64" s="98" t="str">
        <f t="shared" si="36"/>
        <v>#REF!</v>
      </c>
    </row>
    <row r="65" ht="12.75" customHeight="1">
      <c r="A65" s="162"/>
      <c r="B65" s="162"/>
      <c r="C65" s="162"/>
      <c r="D65" s="172"/>
      <c r="E65" s="173"/>
      <c r="F65" s="174"/>
      <c r="G65" s="174"/>
      <c r="H65" s="174"/>
      <c r="I65" s="175"/>
      <c r="J65" s="176"/>
      <c r="K65" s="177"/>
      <c r="L65" s="178"/>
      <c r="M65" s="97"/>
      <c r="N65" s="98"/>
    </row>
    <row r="66" ht="12.75" customHeight="1">
      <c r="A66" s="162"/>
      <c r="B66" s="162"/>
      <c r="C66" s="162"/>
      <c r="D66" s="172"/>
      <c r="E66" s="173"/>
      <c r="F66" s="174"/>
      <c r="G66" s="174"/>
      <c r="H66" s="174"/>
      <c r="I66" s="175"/>
      <c r="J66" s="176"/>
      <c r="K66" s="177"/>
      <c r="L66" s="178"/>
      <c r="M66" s="97"/>
      <c r="N66" s="98"/>
    </row>
    <row r="67" ht="12.75" customHeight="1">
      <c r="A67" s="54"/>
      <c r="B67" s="55"/>
      <c r="C67" s="55"/>
      <c r="D67" s="56" t="s">
        <v>51</v>
      </c>
      <c r="E67" s="57" t="s">
        <v>52</v>
      </c>
      <c r="F67" s="179" t="s">
        <v>53</v>
      </c>
      <c r="G67" s="179" t="s">
        <v>54</v>
      </c>
      <c r="H67" s="180" t="s">
        <v>55</v>
      </c>
      <c r="I67" s="179" t="s">
        <v>56</v>
      </c>
      <c r="J67" s="179" t="s">
        <v>57</v>
      </c>
      <c r="K67" s="179" t="s">
        <v>58</v>
      </c>
      <c r="L67" s="59" t="s">
        <v>59</v>
      </c>
      <c r="M67" s="181" t="s">
        <v>60</v>
      </c>
      <c r="N67" s="182" t="s">
        <v>61</v>
      </c>
    </row>
    <row r="68" ht="12.75" customHeight="1">
      <c r="A68" s="117"/>
      <c r="B68" s="73" t="s">
        <v>82</v>
      </c>
      <c r="C68" s="64" t="s">
        <v>116</v>
      </c>
      <c r="D68" s="64"/>
      <c r="E68" s="65" t="s">
        <v>64</v>
      </c>
      <c r="F68" s="99"/>
      <c r="G68" s="99"/>
      <c r="H68" s="100"/>
      <c r="I68" s="150"/>
      <c r="J68" s="102"/>
      <c r="K68" s="77"/>
      <c r="L68" s="78"/>
      <c r="M68" s="79"/>
      <c r="N68" s="72"/>
    </row>
    <row r="69" ht="12.75" customHeight="1">
      <c r="A69" s="117"/>
      <c r="B69" s="64"/>
      <c r="C69" s="64"/>
      <c r="D69" s="183" t="s">
        <v>117</v>
      </c>
      <c r="E69" s="107" t="s">
        <v>118</v>
      </c>
      <c r="F69" s="81">
        <v>0.0</v>
      </c>
      <c r="G69" s="81">
        <f t="shared" ref="G69:G77" si="38">+F69</f>
        <v>0</v>
      </c>
      <c r="H69" s="81">
        <v>0.0</v>
      </c>
      <c r="I69" s="128">
        <v>0.0</v>
      </c>
      <c r="J69" s="152">
        <v>0.0</v>
      </c>
      <c r="K69" s="85">
        <f t="shared" ref="K69:K78" si="39">SUM(I69:J69)</f>
        <v>0</v>
      </c>
      <c r="L69" s="86">
        <f t="shared" ref="L69:L70" si="40">G69-K69</f>
        <v>0</v>
      </c>
      <c r="M69" s="79" t="str">
        <f t="shared" ref="M69:M78" si="41">+#REF!-K69</f>
        <v>#REF!</v>
      </c>
      <c r="N69" s="72" t="str">
        <f t="shared" ref="N69:N78" si="42">1-(+(#REF!-M69)/#REF!)</f>
        <v>#REF!</v>
      </c>
    </row>
    <row r="70" ht="12.75" customHeight="1">
      <c r="A70" s="117"/>
      <c r="B70" s="64"/>
      <c r="C70" s="64"/>
      <c r="D70" s="183" t="s">
        <v>119</v>
      </c>
      <c r="E70" s="107" t="s">
        <v>120</v>
      </c>
      <c r="F70" s="81">
        <v>0.0</v>
      </c>
      <c r="G70" s="81">
        <f t="shared" si="38"/>
        <v>0</v>
      </c>
      <c r="H70" s="81">
        <v>0.0</v>
      </c>
      <c r="I70" s="83">
        <v>0.0</v>
      </c>
      <c r="J70" s="81">
        <v>0.0</v>
      </c>
      <c r="K70" s="88">
        <f t="shared" si="39"/>
        <v>0</v>
      </c>
      <c r="L70" s="86">
        <f t="shared" si="40"/>
        <v>0</v>
      </c>
      <c r="M70" s="79" t="str">
        <f t="shared" si="41"/>
        <v>#REF!</v>
      </c>
      <c r="N70" s="72" t="str">
        <f t="shared" si="42"/>
        <v>#REF!</v>
      </c>
    </row>
    <row r="71" ht="12.75" customHeight="1">
      <c r="A71" s="117"/>
      <c r="B71" s="64"/>
      <c r="C71" s="64"/>
      <c r="D71" s="183" t="s">
        <v>121</v>
      </c>
      <c r="E71" s="107" t="s">
        <v>122</v>
      </c>
      <c r="F71" s="81">
        <v>305143.0</v>
      </c>
      <c r="G71" s="81">
        <f t="shared" si="38"/>
        <v>305143</v>
      </c>
      <c r="H71" s="82">
        <v>131371.53</v>
      </c>
      <c r="I71" s="83">
        <f>433758-J71</f>
        <v>399456.57</v>
      </c>
      <c r="J71" s="81">
        <f>27103.57+7197.86</f>
        <v>34301.43</v>
      </c>
      <c r="K71" s="88">
        <f t="shared" si="39"/>
        <v>433758</v>
      </c>
      <c r="L71" s="86">
        <f t="shared" ref="L71:L77" si="43">K71-G71</f>
        <v>128615</v>
      </c>
      <c r="M71" s="79" t="str">
        <f t="shared" si="41"/>
        <v>#REF!</v>
      </c>
      <c r="N71" s="72" t="str">
        <f t="shared" si="42"/>
        <v>#REF!</v>
      </c>
    </row>
    <row r="72" ht="12.75" customHeight="1">
      <c r="A72" s="117"/>
      <c r="B72" s="64"/>
      <c r="C72" s="64"/>
      <c r="D72" s="64" t="s">
        <v>123</v>
      </c>
      <c r="E72" s="107" t="s">
        <v>124</v>
      </c>
      <c r="F72" s="81">
        <v>387529.0</v>
      </c>
      <c r="G72" s="81">
        <f t="shared" si="38"/>
        <v>387529</v>
      </c>
      <c r="H72" s="82">
        <f>208024.97+28280</f>
        <v>236304.97</v>
      </c>
      <c r="I72" s="83">
        <f>556057-J72</f>
        <v>275133.22</v>
      </c>
      <c r="J72" s="81">
        <f>34851.61+10400.17+235672</f>
        <v>280923.78</v>
      </c>
      <c r="K72" s="88">
        <f t="shared" si="39"/>
        <v>556057</v>
      </c>
      <c r="L72" s="86">
        <f t="shared" si="43"/>
        <v>168528</v>
      </c>
      <c r="M72" s="79" t="str">
        <f t="shared" si="41"/>
        <v>#REF!</v>
      </c>
      <c r="N72" s="72" t="str">
        <f t="shared" si="42"/>
        <v>#REF!</v>
      </c>
    </row>
    <row r="73" ht="12.75" customHeight="1">
      <c r="A73" s="117"/>
      <c r="B73" s="64"/>
      <c r="C73" s="64"/>
      <c r="D73" s="64" t="s">
        <v>125</v>
      </c>
      <c r="E73" s="107" t="s">
        <v>126</v>
      </c>
      <c r="F73" s="81">
        <v>34400.0</v>
      </c>
      <c r="G73" s="81">
        <f t="shared" si="38"/>
        <v>34400</v>
      </c>
      <c r="H73" s="82">
        <v>6639.08</v>
      </c>
      <c r="I73" s="83">
        <f>44800-J73</f>
        <v>41212.928</v>
      </c>
      <c r="J73" s="81">
        <f>(436952+11432)*0.8%</f>
        <v>3587.072</v>
      </c>
      <c r="K73" s="88">
        <f t="shared" si="39"/>
        <v>44800</v>
      </c>
      <c r="L73" s="86">
        <f t="shared" si="43"/>
        <v>10400</v>
      </c>
      <c r="M73" s="79" t="str">
        <f t="shared" si="41"/>
        <v>#REF!</v>
      </c>
      <c r="N73" s="72" t="str">
        <f t="shared" si="42"/>
        <v>#REF!</v>
      </c>
    </row>
    <row r="74" ht="12.75" customHeight="1">
      <c r="A74" s="117"/>
      <c r="B74" s="64"/>
      <c r="C74" s="64"/>
      <c r="D74" s="64" t="s">
        <v>127</v>
      </c>
      <c r="E74" s="107" t="s">
        <v>128</v>
      </c>
      <c r="F74" s="81">
        <v>31910.0</v>
      </c>
      <c r="G74" s="81">
        <f t="shared" si="38"/>
        <v>31910</v>
      </c>
      <c r="H74" s="82">
        <v>18816.56</v>
      </c>
      <c r="I74" s="83">
        <f>45360-J74</f>
        <v>40876.16</v>
      </c>
      <c r="J74" s="81">
        <f>(436952+11432)*1%</f>
        <v>4483.84</v>
      </c>
      <c r="K74" s="88">
        <f t="shared" si="39"/>
        <v>45360</v>
      </c>
      <c r="L74" s="86">
        <f t="shared" si="43"/>
        <v>13450</v>
      </c>
      <c r="M74" s="79" t="str">
        <f t="shared" si="41"/>
        <v>#REF!</v>
      </c>
      <c r="N74" s="72" t="str">
        <f t="shared" si="42"/>
        <v>#REF!</v>
      </c>
    </row>
    <row r="75" ht="12.75" customHeight="1">
      <c r="A75" s="117"/>
      <c r="B75" s="64"/>
      <c r="C75" s="64"/>
      <c r="D75" s="64" t="s">
        <v>129</v>
      </c>
      <c r="E75" s="107" t="s">
        <v>130</v>
      </c>
      <c r="F75" s="81">
        <v>0.0</v>
      </c>
      <c r="G75" s="81">
        <f t="shared" si="38"/>
        <v>0</v>
      </c>
      <c r="H75" s="82">
        <v>0.0</v>
      </c>
      <c r="I75" s="83">
        <v>0.0</v>
      </c>
      <c r="J75" s="81">
        <v>0.0</v>
      </c>
      <c r="K75" s="88">
        <f t="shared" si="39"/>
        <v>0</v>
      </c>
      <c r="L75" s="86">
        <f t="shared" si="43"/>
        <v>0</v>
      </c>
      <c r="M75" s="79" t="str">
        <f t="shared" si="41"/>
        <v>#REF!</v>
      </c>
      <c r="N75" s="72" t="str">
        <f t="shared" si="42"/>
        <v>#REF!</v>
      </c>
    </row>
    <row r="76" ht="12.75" customHeight="1">
      <c r="A76" s="117"/>
      <c r="B76" s="64"/>
      <c r="C76" s="64"/>
      <c r="D76" s="64" t="s">
        <v>131</v>
      </c>
      <c r="E76" s="184" t="s">
        <v>132</v>
      </c>
      <c r="F76" s="112">
        <v>0.0</v>
      </c>
      <c r="G76" s="81">
        <f t="shared" si="38"/>
        <v>0</v>
      </c>
      <c r="H76" s="82">
        <v>0.0</v>
      </c>
      <c r="I76" s="83">
        <v>0.0</v>
      </c>
      <c r="J76" s="81">
        <v>0.0</v>
      </c>
      <c r="K76" s="88">
        <f t="shared" si="39"/>
        <v>0</v>
      </c>
      <c r="L76" s="86">
        <f t="shared" si="43"/>
        <v>0</v>
      </c>
      <c r="M76" s="79" t="str">
        <f t="shared" si="41"/>
        <v>#REF!</v>
      </c>
      <c r="N76" s="72" t="str">
        <f t="shared" si="42"/>
        <v>#REF!</v>
      </c>
    </row>
    <row r="77" ht="12.75" customHeight="1">
      <c r="A77" s="117"/>
      <c r="B77" s="64"/>
      <c r="C77" s="64"/>
      <c r="D77" s="64" t="s">
        <v>133</v>
      </c>
      <c r="E77" s="184" t="s">
        <v>134</v>
      </c>
      <c r="F77" s="110">
        <v>255286.0</v>
      </c>
      <c r="G77" s="81">
        <f t="shared" si="38"/>
        <v>255286</v>
      </c>
      <c r="H77" s="82">
        <v>75065.62</v>
      </c>
      <c r="I77" s="111">
        <f>367503-J77</f>
        <v>336116.12</v>
      </c>
      <c r="J77" s="112">
        <f>(436952+11432)*7%</f>
        <v>31386.88</v>
      </c>
      <c r="K77" s="77">
        <f t="shared" si="39"/>
        <v>367503</v>
      </c>
      <c r="L77" s="86">
        <f t="shared" si="43"/>
        <v>112217</v>
      </c>
      <c r="M77" s="79" t="str">
        <f t="shared" si="41"/>
        <v>#REF!</v>
      </c>
      <c r="N77" s="72" t="str">
        <f t="shared" si="42"/>
        <v>#REF!</v>
      </c>
    </row>
    <row r="78" ht="12.75" customHeight="1">
      <c r="A78" s="117"/>
      <c r="B78" s="64"/>
      <c r="C78" s="64"/>
      <c r="D78" s="153" t="s">
        <v>135</v>
      </c>
      <c r="E78" s="154" t="s">
        <v>64</v>
      </c>
      <c r="F78" s="155">
        <f t="shared" ref="F78:J78" si="44">SUM(F69:F77)</f>
        <v>1014268</v>
      </c>
      <c r="G78" s="155">
        <f t="shared" si="44"/>
        <v>1014268</v>
      </c>
      <c r="H78" s="156">
        <f t="shared" si="44"/>
        <v>468197.76</v>
      </c>
      <c r="I78" s="93">
        <f t="shared" si="44"/>
        <v>1092794.998</v>
      </c>
      <c r="J78" s="114">
        <f t="shared" si="44"/>
        <v>354683.002</v>
      </c>
      <c r="K78" s="95">
        <f t="shared" si="39"/>
        <v>1447478</v>
      </c>
      <c r="L78" s="96">
        <f>SUM(L69:L77)</f>
        <v>433210</v>
      </c>
      <c r="M78" s="97" t="str">
        <f t="shared" si="41"/>
        <v>#REF!</v>
      </c>
      <c r="N78" s="98" t="str">
        <f t="shared" si="42"/>
        <v>#REF!</v>
      </c>
    </row>
    <row r="79" ht="12.75" customHeight="1">
      <c r="A79" s="117"/>
      <c r="B79" s="64"/>
      <c r="C79" s="64"/>
      <c r="D79" s="64"/>
      <c r="E79" s="65" t="s">
        <v>64</v>
      </c>
      <c r="F79" s="185"/>
      <c r="G79" s="185"/>
      <c r="H79" s="186"/>
      <c r="I79" s="150"/>
      <c r="J79" s="102"/>
      <c r="K79" s="103"/>
      <c r="L79" s="78"/>
      <c r="M79" s="79"/>
      <c r="N79" s="72"/>
    </row>
    <row r="80" ht="12.75" customHeight="1">
      <c r="A80" s="117"/>
      <c r="B80" s="158" t="s">
        <v>93</v>
      </c>
      <c r="C80" s="5" t="s">
        <v>136</v>
      </c>
      <c r="D80" s="5"/>
      <c r="E80" s="65" t="s">
        <v>64</v>
      </c>
      <c r="F80" s="185"/>
      <c r="G80" s="185"/>
      <c r="H80" s="186"/>
      <c r="I80" s="76"/>
      <c r="J80" s="105"/>
      <c r="K80" s="77"/>
      <c r="L80" s="78"/>
      <c r="M80" s="79"/>
      <c r="N80" s="72"/>
    </row>
    <row r="81" ht="12.75" customHeight="1">
      <c r="A81" s="117"/>
      <c r="B81" s="159"/>
      <c r="C81" s="5"/>
      <c r="D81" s="5" t="s">
        <v>137</v>
      </c>
      <c r="E81" s="80">
        <v>4100.0</v>
      </c>
      <c r="F81" s="81">
        <v>195650.0</v>
      </c>
      <c r="G81" s="81">
        <f t="shared" ref="G81:G85" si="45">+F81</f>
        <v>195650</v>
      </c>
      <c r="H81" s="82">
        <f>190335.59-99.37</f>
        <v>190236.22</v>
      </c>
      <c r="I81" s="128">
        <f>344400-15783</f>
        <v>328617</v>
      </c>
      <c r="J81" s="152">
        <v>15783.0</v>
      </c>
      <c r="K81" s="85">
        <f>I81+J81</f>
        <v>344400</v>
      </c>
      <c r="L81" s="86">
        <f t="shared" ref="L81:L84" si="46">K81-G81</f>
        <v>148750</v>
      </c>
      <c r="M81" s="79" t="str">
        <f t="shared" ref="M81:M86" si="47">+#REF!-K81</f>
        <v>#REF!</v>
      </c>
      <c r="N81" s="72" t="str">
        <f t="shared" ref="N81:N84" si="48">1-(+(#REF!-M81)/#REF!)</f>
        <v>#REF!</v>
      </c>
    </row>
    <row r="82" ht="12.75" customHeight="1">
      <c r="A82" s="117"/>
      <c r="B82" s="159"/>
      <c r="C82" s="5"/>
      <c r="D82" s="64" t="s">
        <v>138</v>
      </c>
      <c r="E82" s="80">
        <v>4200.0</v>
      </c>
      <c r="F82" s="187">
        <v>75000.0</v>
      </c>
      <c r="G82" s="81">
        <f t="shared" si="45"/>
        <v>75000</v>
      </c>
      <c r="H82" s="82">
        <v>119361.89</v>
      </c>
      <c r="I82" s="188">
        <v>200000.0</v>
      </c>
      <c r="J82" s="81">
        <v>0.0</v>
      </c>
      <c r="K82" s="88">
        <f t="shared" ref="K82:K86" si="49">SUM(I82:J82)</f>
        <v>200000</v>
      </c>
      <c r="L82" s="86">
        <f t="shared" si="46"/>
        <v>125000</v>
      </c>
      <c r="M82" s="79" t="str">
        <f t="shared" si="47"/>
        <v>#REF!</v>
      </c>
      <c r="N82" s="72" t="str">
        <f t="shared" si="48"/>
        <v>#REF!</v>
      </c>
    </row>
    <row r="83" ht="12.75" customHeight="1">
      <c r="A83" s="117"/>
      <c r="B83" s="159"/>
      <c r="C83" s="5"/>
      <c r="D83" s="5" t="s">
        <v>139</v>
      </c>
      <c r="E83" s="80">
        <v>4300.0</v>
      </c>
      <c r="F83" s="81">
        <v>64500.0</v>
      </c>
      <c r="G83" s="81">
        <f t="shared" si="45"/>
        <v>64500</v>
      </c>
      <c r="H83" s="82">
        <v>12229.43</v>
      </c>
      <c r="I83" s="83">
        <v>1880.0</v>
      </c>
      <c r="J83" s="81">
        <v>54120.0</v>
      </c>
      <c r="K83" s="88">
        <f t="shared" si="49"/>
        <v>56000</v>
      </c>
      <c r="L83" s="86">
        <f t="shared" si="46"/>
        <v>-8500</v>
      </c>
      <c r="M83" s="79" t="str">
        <f t="shared" si="47"/>
        <v>#REF!</v>
      </c>
      <c r="N83" s="72" t="str">
        <f t="shared" si="48"/>
        <v>#REF!</v>
      </c>
    </row>
    <row r="84" ht="12.75" customHeight="1">
      <c r="A84" s="117"/>
      <c r="B84" s="159"/>
      <c r="C84" s="5"/>
      <c r="D84" s="5" t="s">
        <v>140</v>
      </c>
      <c r="E84" s="109">
        <v>4400.0</v>
      </c>
      <c r="F84" s="112">
        <v>109650.0</v>
      </c>
      <c r="G84" s="81">
        <f t="shared" si="45"/>
        <v>109650</v>
      </c>
      <c r="H84" s="82">
        <v>80015.2</v>
      </c>
      <c r="I84" s="83">
        <v>232400.0</v>
      </c>
      <c r="J84" s="81">
        <v>0.0</v>
      </c>
      <c r="K84" s="88">
        <f t="shared" si="49"/>
        <v>232400</v>
      </c>
      <c r="L84" s="86">
        <f t="shared" si="46"/>
        <v>122750</v>
      </c>
      <c r="M84" s="79" t="str">
        <f t="shared" si="47"/>
        <v>#REF!</v>
      </c>
      <c r="N84" s="72" t="str">
        <f t="shared" si="48"/>
        <v>#REF!</v>
      </c>
    </row>
    <row r="85" ht="12.75" customHeight="1">
      <c r="A85" s="117"/>
      <c r="B85" s="159"/>
      <c r="C85" s="5"/>
      <c r="D85" s="5" t="s">
        <v>141</v>
      </c>
      <c r="E85" s="109">
        <v>4700.0</v>
      </c>
      <c r="F85" s="110">
        <v>0.0</v>
      </c>
      <c r="G85" s="81">
        <f t="shared" si="45"/>
        <v>0</v>
      </c>
      <c r="H85" s="121">
        <v>0.0</v>
      </c>
      <c r="I85" s="111">
        <v>0.0</v>
      </c>
      <c r="J85" s="112">
        <v>0.0</v>
      </c>
      <c r="K85" s="77">
        <f t="shared" si="49"/>
        <v>0</v>
      </c>
      <c r="L85" s="78">
        <f>G85-K85</f>
        <v>0</v>
      </c>
      <c r="M85" s="79" t="str">
        <f t="shared" si="47"/>
        <v>#REF!</v>
      </c>
      <c r="N85" s="72">
        <v>0.0</v>
      </c>
    </row>
    <row r="86" ht="12.75" customHeight="1">
      <c r="A86" s="117"/>
      <c r="B86" s="159"/>
      <c r="C86" s="5"/>
      <c r="D86" s="189" t="s">
        <v>142</v>
      </c>
      <c r="E86" s="154" t="s">
        <v>64</v>
      </c>
      <c r="F86" s="155">
        <f t="shared" ref="F86:J86" si="50">SUM(F81:F85)</f>
        <v>444800</v>
      </c>
      <c r="G86" s="155">
        <f t="shared" si="50"/>
        <v>444800</v>
      </c>
      <c r="H86" s="156">
        <f t="shared" si="50"/>
        <v>401842.74</v>
      </c>
      <c r="I86" s="93">
        <f t="shared" si="50"/>
        <v>762897</v>
      </c>
      <c r="J86" s="114">
        <f t="shared" si="50"/>
        <v>69903</v>
      </c>
      <c r="K86" s="95">
        <f t="shared" si="49"/>
        <v>832800</v>
      </c>
      <c r="L86" s="190">
        <f>SUM(L81:L85)</f>
        <v>388000</v>
      </c>
      <c r="M86" s="97" t="str">
        <f t="shared" si="47"/>
        <v>#REF!</v>
      </c>
      <c r="N86" s="98" t="str">
        <f>1-(+(#REF!-M86)/#REF!)</f>
        <v>#REF!</v>
      </c>
    </row>
    <row r="87" ht="12.75" customHeight="1">
      <c r="A87" s="117"/>
      <c r="B87" s="63"/>
      <c r="C87" s="64"/>
      <c r="D87" s="64"/>
      <c r="E87" s="65" t="s">
        <v>64</v>
      </c>
      <c r="F87" s="185"/>
      <c r="G87" s="185"/>
      <c r="H87" s="186"/>
      <c r="I87" s="76"/>
      <c r="J87" s="105"/>
      <c r="K87" s="77"/>
      <c r="L87" s="78"/>
      <c r="M87" s="79"/>
      <c r="N87" s="72"/>
    </row>
    <row r="88" ht="12.75" customHeight="1">
      <c r="A88" s="117"/>
      <c r="B88" s="73" t="s">
        <v>99</v>
      </c>
      <c r="C88" s="64" t="s">
        <v>143</v>
      </c>
      <c r="D88" s="64"/>
      <c r="E88" s="65" t="s">
        <v>64</v>
      </c>
      <c r="F88" s="185"/>
      <c r="G88" s="185"/>
      <c r="H88" s="186"/>
      <c r="I88" s="76"/>
      <c r="J88" s="105"/>
      <c r="K88" s="77"/>
      <c r="L88" s="78"/>
      <c r="M88" s="79"/>
      <c r="N88" s="72"/>
    </row>
    <row r="89" ht="12.75" customHeight="1">
      <c r="A89" s="117"/>
      <c r="B89" s="63"/>
      <c r="C89" s="64"/>
      <c r="D89" s="64" t="s">
        <v>144</v>
      </c>
      <c r="E89" s="80">
        <v>5100.0</v>
      </c>
      <c r="F89" s="81">
        <v>0.0</v>
      </c>
      <c r="G89" s="81">
        <f t="shared" ref="G89:G96" si="51">+F89</f>
        <v>0</v>
      </c>
      <c r="H89" s="82">
        <v>0.0</v>
      </c>
      <c r="I89" s="128">
        <v>0.0</v>
      </c>
      <c r="J89" s="152">
        <v>0.0</v>
      </c>
      <c r="K89" s="85"/>
      <c r="L89" s="86"/>
      <c r="M89" s="79"/>
      <c r="N89" s="72"/>
    </row>
    <row r="90" ht="12.75" customHeight="1">
      <c r="A90" s="117"/>
      <c r="B90" s="63"/>
      <c r="C90" s="64"/>
      <c r="D90" s="64" t="s">
        <v>145</v>
      </c>
      <c r="E90" s="80">
        <v>5200.0</v>
      </c>
      <c r="F90" s="81">
        <v>111800.0</v>
      </c>
      <c r="G90" s="81">
        <f t="shared" si="51"/>
        <v>111800</v>
      </c>
      <c r="H90" s="82">
        <v>66957.55</v>
      </c>
      <c r="I90" s="128">
        <v>221200.0</v>
      </c>
      <c r="J90" s="152">
        <v>0.0</v>
      </c>
      <c r="K90" s="85">
        <f t="shared" ref="K90:K97" si="52">SUM(I90:J90)</f>
        <v>221200</v>
      </c>
      <c r="L90" s="86">
        <f t="shared" ref="L90:L96" si="53">K90-G90</f>
        <v>109400</v>
      </c>
      <c r="M90" s="79" t="str">
        <f t="shared" ref="M90:M97" si="54">+#REF!-K90</f>
        <v>#REF!</v>
      </c>
      <c r="N90" s="72" t="str">
        <f t="shared" ref="N90:N97" si="55">1-(+(#REF!-M90)/#REF!)</f>
        <v>#REF!</v>
      </c>
    </row>
    <row r="91" ht="12.75" customHeight="1">
      <c r="A91" s="117"/>
      <c r="B91" s="63"/>
      <c r="C91" s="64"/>
      <c r="D91" s="64" t="s">
        <v>146</v>
      </c>
      <c r="E91" s="80">
        <v>5300.0</v>
      </c>
      <c r="F91" s="81">
        <v>8600.0</v>
      </c>
      <c r="G91" s="81">
        <f t="shared" si="51"/>
        <v>8600</v>
      </c>
      <c r="H91" s="82">
        <v>6141.79</v>
      </c>
      <c r="I91" s="83">
        <v>11200.0</v>
      </c>
      <c r="J91" s="81">
        <v>0.0</v>
      </c>
      <c r="K91" s="85">
        <f t="shared" si="52"/>
        <v>11200</v>
      </c>
      <c r="L91" s="86">
        <f t="shared" si="53"/>
        <v>2600</v>
      </c>
      <c r="M91" s="79" t="str">
        <f t="shared" si="54"/>
        <v>#REF!</v>
      </c>
      <c r="N91" s="72" t="str">
        <f t="shared" si="55"/>
        <v>#REF!</v>
      </c>
    </row>
    <row r="92" ht="12.75" customHeight="1">
      <c r="A92" s="117"/>
      <c r="B92" s="63"/>
      <c r="C92" s="64"/>
      <c r="D92" s="64" t="s">
        <v>147</v>
      </c>
      <c r="E92" s="107" t="s">
        <v>148</v>
      </c>
      <c r="F92" s="81">
        <v>38700.0</v>
      </c>
      <c r="G92" s="81">
        <f t="shared" si="51"/>
        <v>38700</v>
      </c>
      <c r="H92" s="82">
        <v>48404.42</v>
      </c>
      <c r="I92" s="83">
        <v>61600.0</v>
      </c>
      <c r="J92" s="81">
        <v>0.0</v>
      </c>
      <c r="K92" s="85">
        <f t="shared" si="52"/>
        <v>61600</v>
      </c>
      <c r="L92" s="86">
        <f t="shared" si="53"/>
        <v>22900</v>
      </c>
      <c r="M92" s="79" t="str">
        <f t="shared" si="54"/>
        <v>#REF!</v>
      </c>
      <c r="N92" s="72" t="str">
        <f t="shared" si="55"/>
        <v>#REF!</v>
      </c>
    </row>
    <row r="93" ht="12.75" customHeight="1">
      <c r="A93" s="117"/>
      <c r="B93" s="63"/>
      <c r="C93" s="64"/>
      <c r="D93" s="64" t="s">
        <v>149</v>
      </c>
      <c r="E93" s="80">
        <v>5500.0</v>
      </c>
      <c r="F93" s="81">
        <v>17630.0</v>
      </c>
      <c r="G93" s="81">
        <f t="shared" si="51"/>
        <v>17630</v>
      </c>
      <c r="H93" s="82">
        <v>8265.49</v>
      </c>
      <c r="I93" s="83">
        <v>22960.0</v>
      </c>
      <c r="J93" s="81">
        <v>0.0</v>
      </c>
      <c r="K93" s="85">
        <f t="shared" si="52"/>
        <v>22960</v>
      </c>
      <c r="L93" s="86">
        <f t="shared" si="53"/>
        <v>5330</v>
      </c>
      <c r="M93" s="79" t="str">
        <f t="shared" si="54"/>
        <v>#REF!</v>
      </c>
      <c r="N93" s="72" t="str">
        <f t="shared" si="55"/>
        <v>#REF!</v>
      </c>
    </row>
    <row r="94" ht="12.75" customHeight="1">
      <c r="A94" s="117"/>
      <c r="B94" s="63"/>
      <c r="C94" s="64"/>
      <c r="D94" s="64" t="s">
        <v>150</v>
      </c>
      <c r="E94" s="80">
        <v>5600.0</v>
      </c>
      <c r="F94" s="81">
        <v>71380.0</v>
      </c>
      <c r="G94" s="81">
        <f t="shared" si="51"/>
        <v>71380</v>
      </c>
      <c r="H94" s="82">
        <v>18700.88</v>
      </c>
      <c r="I94" s="83">
        <v>190960.0</v>
      </c>
      <c r="J94" s="81">
        <v>0.0</v>
      </c>
      <c r="K94" s="85">
        <f t="shared" si="52"/>
        <v>190960</v>
      </c>
      <c r="L94" s="86">
        <f t="shared" si="53"/>
        <v>119580</v>
      </c>
      <c r="M94" s="79" t="str">
        <f t="shared" si="54"/>
        <v>#REF!</v>
      </c>
      <c r="N94" s="72" t="str">
        <f t="shared" si="55"/>
        <v>#REF!</v>
      </c>
    </row>
    <row r="95" ht="12.75" customHeight="1">
      <c r="A95" s="117"/>
      <c r="B95" s="64"/>
      <c r="C95" s="64"/>
      <c r="D95" s="64" t="s">
        <v>151</v>
      </c>
      <c r="E95" s="109">
        <v>5800.0</v>
      </c>
      <c r="F95" s="112">
        <v>709372.0</v>
      </c>
      <c r="G95" s="81">
        <f t="shared" si="51"/>
        <v>709372</v>
      </c>
      <c r="H95" s="82">
        <v>253333.55</v>
      </c>
      <c r="I95" s="83">
        <f>970713-J95</f>
        <v>718713</v>
      </c>
      <c r="J95" s="81">
        <f>252000</f>
        <v>252000</v>
      </c>
      <c r="K95" s="85">
        <f t="shared" si="52"/>
        <v>970713</v>
      </c>
      <c r="L95" s="86">
        <f t="shared" si="53"/>
        <v>261341</v>
      </c>
      <c r="M95" s="79" t="str">
        <f t="shared" si="54"/>
        <v>#REF!</v>
      </c>
      <c r="N95" s="72" t="str">
        <f t="shared" si="55"/>
        <v>#REF!</v>
      </c>
    </row>
    <row r="96" ht="12.75" customHeight="1">
      <c r="A96" s="117"/>
      <c r="B96" s="64"/>
      <c r="C96" s="64"/>
      <c r="D96" s="64" t="s">
        <v>152</v>
      </c>
      <c r="E96" s="109">
        <v>5900.0</v>
      </c>
      <c r="F96" s="110">
        <v>116100.0</v>
      </c>
      <c r="G96" s="81">
        <f t="shared" si="51"/>
        <v>116100</v>
      </c>
      <c r="H96" s="82">
        <v>60343.64</v>
      </c>
      <c r="I96" s="111">
        <v>179200.0</v>
      </c>
      <c r="J96" s="112">
        <v>0.0</v>
      </c>
      <c r="K96" s="77">
        <f t="shared" si="52"/>
        <v>179200</v>
      </c>
      <c r="L96" s="86">
        <f t="shared" si="53"/>
        <v>63100</v>
      </c>
      <c r="M96" s="79" t="str">
        <f t="shared" si="54"/>
        <v>#REF!</v>
      </c>
      <c r="N96" s="72" t="str">
        <f t="shared" si="55"/>
        <v>#REF!</v>
      </c>
    </row>
    <row r="97" ht="12.75" customHeight="1">
      <c r="A97" s="117"/>
      <c r="B97" s="64"/>
      <c r="C97" s="64"/>
      <c r="D97" s="153" t="s">
        <v>153</v>
      </c>
      <c r="E97" s="154" t="s">
        <v>64</v>
      </c>
      <c r="F97" s="155">
        <f t="shared" ref="F97:J97" si="56">SUM(F89:F96)</f>
        <v>1073582</v>
      </c>
      <c r="G97" s="155">
        <f t="shared" si="56"/>
        <v>1073582</v>
      </c>
      <c r="H97" s="156">
        <f t="shared" si="56"/>
        <v>462147.32</v>
      </c>
      <c r="I97" s="93">
        <f t="shared" si="56"/>
        <v>1405833</v>
      </c>
      <c r="J97" s="114">
        <f t="shared" si="56"/>
        <v>252000</v>
      </c>
      <c r="K97" s="95">
        <f t="shared" si="52"/>
        <v>1657833</v>
      </c>
      <c r="L97" s="96">
        <f>SUM(L89:L96)</f>
        <v>584251</v>
      </c>
      <c r="M97" s="97" t="str">
        <f t="shared" si="54"/>
        <v>#REF!</v>
      </c>
      <c r="N97" s="98" t="str">
        <f t="shared" si="55"/>
        <v>#REF!</v>
      </c>
    </row>
    <row r="98" ht="12.75" customHeight="1">
      <c r="A98" s="117"/>
      <c r="B98" s="64"/>
      <c r="C98" s="64" t="s">
        <v>64</v>
      </c>
      <c r="D98" s="64" t="s">
        <v>154</v>
      </c>
      <c r="E98" s="65" t="s">
        <v>64</v>
      </c>
      <c r="F98" s="185"/>
      <c r="G98" s="185"/>
      <c r="H98" s="186"/>
      <c r="I98" s="76"/>
      <c r="J98" s="105"/>
      <c r="K98" s="77"/>
      <c r="L98" s="78"/>
      <c r="M98" s="79"/>
      <c r="N98" s="72"/>
    </row>
    <row r="99" ht="12.75" customHeight="1">
      <c r="A99" s="117"/>
      <c r="B99" s="73" t="s">
        <v>155</v>
      </c>
      <c r="C99" s="64" t="s">
        <v>156</v>
      </c>
      <c r="D99" s="64"/>
      <c r="E99" s="65" t="s">
        <v>64</v>
      </c>
      <c r="F99" s="185"/>
      <c r="G99" s="185"/>
      <c r="H99" s="186"/>
      <c r="I99" s="76"/>
      <c r="J99" s="105"/>
      <c r="K99" s="77"/>
      <c r="L99" s="78"/>
      <c r="M99" s="79"/>
      <c r="N99" s="72"/>
    </row>
    <row r="100" ht="12.75" customHeight="1">
      <c r="A100" s="117"/>
      <c r="B100" s="63"/>
      <c r="C100" s="64"/>
      <c r="D100" s="191" t="s">
        <v>157</v>
      </c>
      <c r="E100" s="65"/>
      <c r="F100" s="185"/>
      <c r="G100" s="185"/>
      <c r="H100" s="186"/>
      <c r="I100" s="76"/>
      <c r="J100" s="105"/>
      <c r="K100" s="77"/>
      <c r="L100" s="78"/>
      <c r="M100" s="79"/>
      <c r="N100" s="72"/>
    </row>
    <row r="101" ht="12.75" customHeight="1">
      <c r="A101" s="117"/>
      <c r="B101" s="63"/>
      <c r="C101" s="64"/>
      <c r="D101" s="191" t="s">
        <v>158</v>
      </c>
      <c r="E101" s="65"/>
      <c r="F101" s="185"/>
      <c r="G101" s="185"/>
      <c r="H101" s="186"/>
      <c r="I101" s="76"/>
      <c r="J101" s="105"/>
      <c r="K101" s="77"/>
      <c r="L101" s="78"/>
      <c r="M101" s="79"/>
      <c r="N101" s="72"/>
    </row>
    <row r="102" ht="12.75" customHeight="1">
      <c r="A102" s="117"/>
      <c r="B102" s="63"/>
      <c r="C102" s="64"/>
      <c r="D102" s="50" t="s">
        <v>159</v>
      </c>
      <c r="E102" s="80" t="s">
        <v>160</v>
      </c>
      <c r="F102" s="81">
        <v>0.0</v>
      </c>
      <c r="G102" s="81">
        <f t="shared" ref="G102:G104" si="57">+F102</f>
        <v>0</v>
      </c>
      <c r="H102" s="82">
        <v>0.0</v>
      </c>
      <c r="I102" s="128">
        <v>0.0</v>
      </c>
      <c r="J102" s="152">
        <v>0.0</v>
      </c>
      <c r="K102" s="85">
        <f t="shared" ref="K102:K104" si="58">SUM(I102+J102)</f>
        <v>0</v>
      </c>
      <c r="L102" s="86">
        <f t="shared" ref="L102:L104" si="59">G102-K102</f>
        <v>0</v>
      </c>
      <c r="M102" s="79"/>
      <c r="N102" s="72"/>
    </row>
    <row r="103" ht="12.75" customHeight="1">
      <c r="A103" s="117"/>
      <c r="B103" s="63"/>
      <c r="C103" s="64"/>
      <c r="D103" s="64" t="s">
        <v>161</v>
      </c>
      <c r="E103" s="80">
        <v>6200.0</v>
      </c>
      <c r="F103" s="81">
        <v>0.0</v>
      </c>
      <c r="G103" s="81">
        <f t="shared" si="57"/>
        <v>0</v>
      </c>
      <c r="H103" s="192">
        <v>0.0</v>
      </c>
      <c r="I103" s="83">
        <v>0.0</v>
      </c>
      <c r="J103" s="81">
        <v>0.0</v>
      </c>
      <c r="K103" s="85">
        <f t="shared" si="58"/>
        <v>0</v>
      </c>
      <c r="L103" s="86">
        <f t="shared" si="59"/>
        <v>0</v>
      </c>
      <c r="M103" s="79"/>
      <c r="N103" s="72"/>
    </row>
    <row r="104" ht="12.75" customHeight="1">
      <c r="A104" s="117"/>
      <c r="B104" s="63"/>
      <c r="C104" s="64"/>
      <c r="D104" s="64" t="s">
        <v>162</v>
      </c>
      <c r="E104" s="193">
        <v>6300.0</v>
      </c>
      <c r="F104" s="194">
        <v>0.0</v>
      </c>
      <c r="G104" s="194">
        <f t="shared" si="57"/>
        <v>0</v>
      </c>
      <c r="H104" s="195">
        <v>0.0</v>
      </c>
      <c r="I104" s="196">
        <v>0.0</v>
      </c>
      <c r="J104" s="194">
        <v>0.0</v>
      </c>
      <c r="K104" s="197">
        <f t="shared" si="58"/>
        <v>0</v>
      </c>
      <c r="L104" s="198">
        <f t="shared" si="59"/>
        <v>0</v>
      </c>
      <c r="M104" s="79"/>
      <c r="N104" s="72"/>
    </row>
    <row r="105" ht="12.75" customHeight="1">
      <c r="A105" s="117"/>
      <c r="B105" s="63"/>
      <c r="C105" s="64"/>
      <c r="D105" s="127" t="s">
        <v>163</v>
      </c>
      <c r="E105" s="199"/>
      <c r="F105" s="199"/>
      <c r="G105" s="199"/>
      <c r="H105" s="200"/>
      <c r="I105" s="201"/>
      <c r="J105" s="199"/>
      <c r="K105" s="200"/>
      <c r="L105" s="202"/>
      <c r="M105" s="79"/>
      <c r="N105" s="72"/>
    </row>
    <row r="106" ht="12.75" customHeight="1">
      <c r="A106" s="117"/>
      <c r="B106" s="63"/>
      <c r="C106" s="64"/>
      <c r="D106" s="127" t="s">
        <v>164</v>
      </c>
      <c r="E106" s="80">
        <v>6400.0</v>
      </c>
      <c r="F106" s="81">
        <v>0.0</v>
      </c>
      <c r="G106" s="81">
        <f t="shared" ref="G106:G108" si="60">+F106</f>
        <v>0</v>
      </c>
      <c r="H106" s="81">
        <v>0.0</v>
      </c>
      <c r="I106" s="83">
        <v>0.0</v>
      </c>
      <c r="J106" s="81">
        <v>0.0</v>
      </c>
      <c r="K106" s="85">
        <f t="shared" ref="K106:K108" si="61">SUM(I106+J106)</f>
        <v>0</v>
      </c>
      <c r="L106" s="86">
        <f t="shared" ref="L106:L108" si="62">G106-K106</f>
        <v>0</v>
      </c>
      <c r="M106" s="79"/>
      <c r="N106" s="72"/>
    </row>
    <row r="107" ht="12.75" customHeight="1">
      <c r="A107" s="117"/>
      <c r="B107" s="63"/>
      <c r="C107" s="64"/>
      <c r="D107" s="127" t="s">
        <v>165</v>
      </c>
      <c r="E107" s="109">
        <v>6500.0</v>
      </c>
      <c r="F107" s="112">
        <v>0.0</v>
      </c>
      <c r="G107" s="81">
        <f t="shared" si="60"/>
        <v>0</v>
      </c>
      <c r="H107" s="81">
        <v>0.0</v>
      </c>
      <c r="I107" s="83">
        <v>0.0</v>
      </c>
      <c r="J107" s="81">
        <v>0.0</v>
      </c>
      <c r="K107" s="85">
        <f t="shared" si="61"/>
        <v>0</v>
      </c>
      <c r="L107" s="86">
        <f t="shared" si="62"/>
        <v>0</v>
      </c>
      <c r="M107" s="79"/>
      <c r="N107" s="72"/>
    </row>
    <row r="108" ht="12.75" customHeight="1">
      <c r="A108" s="117"/>
      <c r="B108" s="63"/>
      <c r="C108" s="64"/>
      <c r="D108" s="50" t="s">
        <v>166</v>
      </c>
      <c r="E108" s="109">
        <v>6900.0</v>
      </c>
      <c r="F108" s="110">
        <v>0.0</v>
      </c>
      <c r="G108" s="81">
        <f t="shared" si="60"/>
        <v>0</v>
      </c>
      <c r="H108" s="81">
        <v>0.0</v>
      </c>
      <c r="I108" s="111">
        <v>106155.0</v>
      </c>
      <c r="J108" s="112">
        <v>0.0</v>
      </c>
      <c r="K108" s="85">
        <f t="shared" si="61"/>
        <v>106155</v>
      </c>
      <c r="L108" s="78">
        <f t="shared" si="62"/>
        <v>-106155</v>
      </c>
      <c r="M108" s="79"/>
      <c r="N108" s="72"/>
    </row>
    <row r="109" ht="12.75" customHeight="1">
      <c r="A109" s="117"/>
      <c r="B109" s="64"/>
      <c r="C109" s="64" t="s">
        <v>64</v>
      </c>
      <c r="D109" s="153" t="s">
        <v>167</v>
      </c>
      <c r="E109" s="154" t="s">
        <v>64</v>
      </c>
      <c r="F109" s="155">
        <f t="shared" ref="F109:H109" si="63">SUM(F102:F108)</f>
        <v>0</v>
      </c>
      <c r="G109" s="155">
        <f t="shared" si="63"/>
        <v>0</v>
      </c>
      <c r="H109" s="155">
        <f t="shared" si="63"/>
        <v>0</v>
      </c>
      <c r="I109" s="93">
        <f t="shared" ref="I109:J109" si="64">SUM(I102,I103,I104,I106,I107,I108)</f>
        <v>106155</v>
      </c>
      <c r="J109" s="114">
        <f t="shared" si="64"/>
        <v>0</v>
      </c>
      <c r="K109" s="95">
        <f>SUM(I109:J109)</f>
        <v>106155</v>
      </c>
      <c r="L109" s="96">
        <f>SUM(L102:L108)</f>
        <v>-106155</v>
      </c>
      <c r="M109" s="97" t="str">
        <f>+#REF!-K109</f>
        <v>#REF!</v>
      </c>
      <c r="N109" s="98">
        <v>0.0</v>
      </c>
    </row>
    <row r="110" ht="12.75" customHeight="1">
      <c r="A110" s="117"/>
      <c r="B110" s="64"/>
      <c r="C110" s="64"/>
      <c r="D110" s="64"/>
      <c r="E110" s="65" t="s">
        <v>64</v>
      </c>
      <c r="F110" s="99"/>
      <c r="G110" s="99"/>
      <c r="H110" s="100"/>
      <c r="I110" s="76"/>
      <c r="J110" s="105"/>
      <c r="K110" s="77"/>
      <c r="L110" s="78"/>
      <c r="M110" s="79"/>
      <c r="N110" s="72"/>
    </row>
    <row r="111" ht="12.75" customHeight="1">
      <c r="A111" s="117"/>
      <c r="B111" s="73" t="s">
        <v>168</v>
      </c>
      <c r="C111" s="64" t="s">
        <v>169</v>
      </c>
      <c r="D111" s="64"/>
      <c r="E111" s="65" t="s">
        <v>64</v>
      </c>
      <c r="F111" s="99"/>
      <c r="G111" s="99"/>
      <c r="H111" s="100"/>
      <c r="I111" s="76"/>
      <c r="J111" s="105"/>
      <c r="K111" s="77"/>
      <c r="L111" s="78"/>
      <c r="M111" s="79"/>
      <c r="N111" s="72"/>
    </row>
    <row r="112" ht="12.75" customHeight="1">
      <c r="A112" s="117"/>
      <c r="B112" s="63" t="s">
        <v>64</v>
      </c>
      <c r="C112" s="64"/>
      <c r="D112" s="64" t="s">
        <v>170</v>
      </c>
      <c r="E112" s="203" t="s">
        <v>171</v>
      </c>
      <c r="F112" s="81">
        <v>0.0</v>
      </c>
      <c r="G112" s="81">
        <v>0.0</v>
      </c>
      <c r="H112" s="82">
        <v>0.0</v>
      </c>
      <c r="I112" s="128">
        <v>0.0</v>
      </c>
      <c r="J112" s="152">
        <v>0.0</v>
      </c>
      <c r="K112" s="88">
        <f t="shared" ref="K112:K116" si="65">SUM(I112:J112)</f>
        <v>0</v>
      </c>
      <c r="L112" s="86">
        <f t="shared" ref="L112:L116" si="66">G112-K112</f>
        <v>0</v>
      </c>
      <c r="M112" s="79"/>
      <c r="N112" s="72"/>
    </row>
    <row r="113" ht="12.75" customHeight="1">
      <c r="A113" s="117"/>
      <c r="B113" s="63"/>
      <c r="C113" s="64"/>
      <c r="D113" s="127" t="s">
        <v>172</v>
      </c>
      <c r="E113" s="107" t="s">
        <v>173</v>
      </c>
      <c r="F113" s="81">
        <v>0.0</v>
      </c>
      <c r="G113" s="81">
        <v>0.0</v>
      </c>
      <c r="H113" s="82">
        <v>0.0</v>
      </c>
      <c r="I113" s="83">
        <v>0.0</v>
      </c>
      <c r="J113" s="81">
        <v>0.0</v>
      </c>
      <c r="K113" s="88">
        <f t="shared" si="65"/>
        <v>0</v>
      </c>
      <c r="L113" s="86">
        <f t="shared" si="66"/>
        <v>0</v>
      </c>
      <c r="M113" s="79"/>
      <c r="N113" s="72"/>
    </row>
    <row r="114" ht="12.75" customHeight="1">
      <c r="A114" s="117"/>
      <c r="B114" s="63"/>
      <c r="C114" s="64"/>
      <c r="D114" s="64" t="s">
        <v>174</v>
      </c>
      <c r="E114" s="203" t="s">
        <v>175</v>
      </c>
      <c r="F114" s="187">
        <v>0.0</v>
      </c>
      <c r="G114" s="187">
        <v>0.0</v>
      </c>
      <c r="H114" s="204">
        <v>0.0</v>
      </c>
      <c r="I114" s="205">
        <v>0.0</v>
      </c>
      <c r="J114" s="187">
        <v>0.0</v>
      </c>
      <c r="K114" s="88">
        <f t="shared" si="65"/>
        <v>0</v>
      </c>
      <c r="L114" s="86">
        <f t="shared" si="66"/>
        <v>0</v>
      </c>
      <c r="M114" s="79" t="str">
        <f>+#REF!-K114</f>
        <v>#REF!</v>
      </c>
      <c r="N114" s="72" t="str">
        <f>1-(+(#REF!-M114)/#REF!)</f>
        <v>#REF!</v>
      </c>
    </row>
    <row r="115" ht="12.75" customHeight="1">
      <c r="A115" s="117"/>
      <c r="B115" s="63"/>
      <c r="C115" s="64"/>
      <c r="D115" s="64" t="s">
        <v>176</v>
      </c>
      <c r="E115" s="107" t="s">
        <v>177</v>
      </c>
      <c r="F115" s="81">
        <v>0.0</v>
      </c>
      <c r="G115" s="81">
        <v>0.0</v>
      </c>
      <c r="H115" s="82">
        <v>0.0</v>
      </c>
      <c r="I115" s="83">
        <v>0.0</v>
      </c>
      <c r="J115" s="81">
        <v>0.0</v>
      </c>
      <c r="K115" s="88">
        <f t="shared" si="65"/>
        <v>0</v>
      </c>
      <c r="L115" s="86">
        <f t="shared" si="66"/>
        <v>0</v>
      </c>
      <c r="M115" s="79"/>
      <c r="N115" s="72"/>
    </row>
    <row r="116" ht="12.75" customHeight="1">
      <c r="A116" s="117"/>
      <c r="B116" s="63"/>
      <c r="C116" s="64"/>
      <c r="D116" s="64" t="s">
        <v>178</v>
      </c>
      <c r="E116" s="107" t="s">
        <v>179</v>
      </c>
      <c r="F116" s="81">
        <v>0.0</v>
      </c>
      <c r="G116" s="81">
        <v>0.0</v>
      </c>
      <c r="H116" s="82">
        <v>0.0</v>
      </c>
      <c r="I116" s="83">
        <v>0.0</v>
      </c>
      <c r="J116" s="81">
        <v>0.0</v>
      </c>
      <c r="K116" s="88">
        <f t="shared" si="65"/>
        <v>0</v>
      </c>
      <c r="L116" s="86">
        <f t="shared" si="66"/>
        <v>0</v>
      </c>
      <c r="M116" s="79" t="str">
        <f>+#REF!-K116</f>
        <v>#REF!</v>
      </c>
      <c r="N116" s="72" t="str">
        <f>1-(+(#REF!-M116)/#REF!)</f>
        <v>#REF!</v>
      </c>
    </row>
    <row r="117" ht="12.75" customHeight="1">
      <c r="A117" s="117"/>
      <c r="B117" s="63"/>
      <c r="C117" s="64"/>
      <c r="D117" s="5" t="s">
        <v>180</v>
      </c>
      <c r="E117" s="109" t="s">
        <v>64</v>
      </c>
      <c r="F117" s="112"/>
      <c r="G117" s="112"/>
      <c r="H117" s="206"/>
      <c r="I117" s="207"/>
      <c r="J117" s="208"/>
      <c r="K117" s="209"/>
      <c r="L117" s="86"/>
      <c r="M117" s="79"/>
      <c r="N117" s="72"/>
    </row>
    <row r="118" ht="12.75" customHeight="1">
      <c r="A118" s="117"/>
      <c r="B118" s="63"/>
      <c r="C118" s="64"/>
      <c r="D118" s="127" t="s">
        <v>181</v>
      </c>
      <c r="E118" s="160">
        <v>7438.0</v>
      </c>
      <c r="F118" s="187">
        <v>0.0</v>
      </c>
      <c r="G118" s="187">
        <v>0.0</v>
      </c>
      <c r="H118" s="204">
        <v>0.0</v>
      </c>
      <c r="I118" s="188">
        <v>0.0</v>
      </c>
      <c r="J118" s="106">
        <v>0.0</v>
      </c>
      <c r="K118" s="88">
        <f t="shared" ref="K118:K120" si="67">SUM(I118:J118)</f>
        <v>0</v>
      </c>
      <c r="L118" s="86">
        <f t="shared" ref="L118:L119" si="68">G118-K118</f>
        <v>0</v>
      </c>
      <c r="M118" s="79" t="str">
        <f>+#REF!-K118</f>
        <v>#REF!</v>
      </c>
      <c r="N118" s="72" t="str">
        <f>1-(+(#REF!-M118)/#REF!)</f>
        <v>#REF!</v>
      </c>
    </row>
    <row r="119" ht="12.75" customHeight="1">
      <c r="A119" s="117"/>
      <c r="B119" s="63"/>
      <c r="C119" s="64"/>
      <c r="D119" s="50" t="s">
        <v>182</v>
      </c>
      <c r="E119" s="109">
        <v>7439.0</v>
      </c>
      <c r="F119" s="110">
        <v>0.0</v>
      </c>
      <c r="G119" s="110">
        <v>0.0</v>
      </c>
      <c r="H119" s="121">
        <v>0.0</v>
      </c>
      <c r="I119" s="111">
        <v>0.0</v>
      </c>
      <c r="J119" s="112">
        <v>0.0</v>
      </c>
      <c r="K119" s="77">
        <f t="shared" si="67"/>
        <v>0</v>
      </c>
      <c r="L119" s="78">
        <f t="shared" si="68"/>
        <v>0</v>
      </c>
      <c r="M119" s="79"/>
      <c r="N119" s="72"/>
    </row>
    <row r="120" ht="12.75" customHeight="1">
      <c r="A120" s="117"/>
      <c r="B120" s="63"/>
      <c r="C120" s="64"/>
      <c r="D120" s="153" t="s">
        <v>183</v>
      </c>
      <c r="E120" s="154" t="s">
        <v>64</v>
      </c>
      <c r="F120" s="155">
        <f t="shared" ref="F120:H120" si="69">SUM(F112:F119)</f>
        <v>0</v>
      </c>
      <c r="G120" s="155">
        <f t="shared" si="69"/>
        <v>0</v>
      </c>
      <c r="H120" s="155">
        <f t="shared" si="69"/>
        <v>0</v>
      </c>
      <c r="I120" s="93">
        <f t="shared" ref="I120:J120" si="70">SUM(I112,I113,I114,I115,I116,I118,I119)</f>
        <v>0</v>
      </c>
      <c r="J120" s="114">
        <f t="shared" si="70"/>
        <v>0</v>
      </c>
      <c r="K120" s="95">
        <f t="shared" si="67"/>
        <v>0</v>
      </c>
      <c r="L120" s="96">
        <f>SUM(L112:L119)</f>
        <v>0</v>
      </c>
      <c r="M120" s="97" t="str">
        <f>+#REF!-K120</f>
        <v>#REF!</v>
      </c>
      <c r="N120" s="98" t="str">
        <f>1-(+(#REF!-M120)/#REF!)</f>
        <v>#REF!</v>
      </c>
    </row>
    <row r="121" ht="12.75" customHeight="1">
      <c r="A121" s="117"/>
      <c r="B121" s="63"/>
      <c r="C121" s="64"/>
      <c r="D121" s="64"/>
      <c r="E121" s="90" t="s">
        <v>64</v>
      </c>
      <c r="F121" s="210"/>
      <c r="G121" s="210"/>
      <c r="H121" s="211"/>
      <c r="I121" s="212"/>
      <c r="J121" s="213"/>
      <c r="K121" s="77"/>
      <c r="L121" s="214"/>
      <c r="M121" s="215"/>
      <c r="N121" s="216"/>
    </row>
    <row r="122" ht="12.75" customHeight="1">
      <c r="A122" s="117"/>
      <c r="B122" s="63" t="s">
        <v>184</v>
      </c>
      <c r="C122" s="63" t="s">
        <v>185</v>
      </c>
      <c r="D122" s="63"/>
      <c r="E122" s="217" t="s">
        <v>64</v>
      </c>
      <c r="F122" s="218">
        <f t="shared" ref="F122:J122" si="71">SUM(F56,F64,F78,F86,F97,F109,F120)</f>
        <v>6714590</v>
      </c>
      <c r="G122" s="218">
        <f t="shared" si="71"/>
        <v>6714590</v>
      </c>
      <c r="H122" s="219">
        <f t="shared" si="71"/>
        <v>3153957.71</v>
      </c>
      <c r="I122" s="143">
        <f t="shared" si="71"/>
        <v>8717751.298</v>
      </c>
      <c r="J122" s="144">
        <f t="shared" si="71"/>
        <v>1124970.702</v>
      </c>
      <c r="K122" s="145">
        <f>SUM(I122:J122)</f>
        <v>9842722</v>
      </c>
      <c r="L122" s="146">
        <f>SUM(L56,L64,L78,L86,L97,L109,L120)</f>
        <v>2915822</v>
      </c>
      <c r="M122" s="97" t="str">
        <f>+#REF!-K122</f>
        <v>#REF!</v>
      </c>
      <c r="N122" s="98" t="str">
        <f>1-(+(#REF!-M122)/#REF!)</f>
        <v>#REF!</v>
      </c>
    </row>
    <row r="123" ht="12.75" customHeight="1">
      <c r="A123" s="117"/>
      <c r="B123" s="63"/>
      <c r="C123" s="64"/>
      <c r="D123" s="64"/>
      <c r="E123" s="65" t="s">
        <v>64</v>
      </c>
      <c r="F123" s="220"/>
      <c r="H123" s="221"/>
      <c r="I123" s="222"/>
      <c r="J123" s="223"/>
      <c r="K123" s="103"/>
      <c r="L123" s="214"/>
      <c r="M123" s="215"/>
      <c r="N123" s="216"/>
    </row>
    <row r="124" ht="12.75" customHeight="1">
      <c r="A124" s="62" t="s">
        <v>186</v>
      </c>
      <c r="B124" s="63" t="s">
        <v>187</v>
      </c>
      <c r="C124" s="64"/>
      <c r="D124" s="64"/>
      <c r="E124" s="65" t="s">
        <v>64</v>
      </c>
      <c r="F124" s="224"/>
      <c r="G124" s="220"/>
      <c r="H124" s="225"/>
      <c r="I124" s="226"/>
      <c r="J124" s="213"/>
      <c r="K124" s="77"/>
      <c r="L124" s="214"/>
      <c r="M124" s="215"/>
      <c r="N124" s="216"/>
    </row>
    <row r="125" ht="12.75" customHeight="1">
      <c r="A125" s="227"/>
      <c r="B125" s="172" t="s">
        <v>188</v>
      </c>
      <c r="C125" s="228"/>
      <c r="D125" s="162"/>
      <c r="E125" s="229" t="s">
        <v>64</v>
      </c>
      <c r="F125" s="230">
        <f t="shared" ref="F125:H125" si="72">F47-F122</f>
        <v>927496</v>
      </c>
      <c r="G125" s="230">
        <f t="shared" si="72"/>
        <v>927496</v>
      </c>
      <c r="H125" s="231">
        <f t="shared" si="72"/>
        <v>182886.6</v>
      </c>
      <c r="I125" s="232">
        <f t="shared" ref="I125:J125" si="73">SUM(I48-I122)</f>
        <v>1123540.702</v>
      </c>
      <c r="J125" s="233">
        <f t="shared" si="73"/>
        <v>-61657.702</v>
      </c>
      <c r="K125" s="234">
        <f>SUM(I125:J125)</f>
        <v>1061883</v>
      </c>
      <c r="L125" s="235">
        <f>K125-G125</f>
        <v>134387</v>
      </c>
      <c r="M125" s="236"/>
      <c r="N125" s="237"/>
    </row>
    <row r="126" ht="12.75" customHeight="1">
      <c r="A126" s="238"/>
      <c r="B126" s="55"/>
      <c r="C126" s="55"/>
      <c r="D126" s="56" t="s">
        <v>51</v>
      </c>
      <c r="E126" s="57" t="s">
        <v>52</v>
      </c>
      <c r="F126" s="179" t="s">
        <v>53</v>
      </c>
      <c r="G126" s="179" t="s">
        <v>54</v>
      </c>
      <c r="H126" s="179" t="s">
        <v>55</v>
      </c>
      <c r="I126" s="179" t="s">
        <v>56</v>
      </c>
      <c r="J126" s="179" t="s">
        <v>57</v>
      </c>
      <c r="K126" s="179" t="s">
        <v>58</v>
      </c>
      <c r="L126" s="59" t="s">
        <v>59</v>
      </c>
    </row>
    <row r="127" ht="12.75" customHeight="1">
      <c r="A127" s="62" t="s">
        <v>189</v>
      </c>
      <c r="B127" s="63" t="s">
        <v>190</v>
      </c>
      <c r="C127" s="64"/>
      <c r="D127" s="64"/>
      <c r="E127" s="239" t="s">
        <v>64</v>
      </c>
      <c r="F127" s="105"/>
      <c r="G127" s="105"/>
      <c r="H127" s="240"/>
      <c r="I127" s="76"/>
      <c r="J127" s="105"/>
      <c r="K127" s="69"/>
      <c r="L127" s="241"/>
    </row>
    <row r="128" ht="12.75" customHeight="1">
      <c r="A128" s="62"/>
      <c r="B128" s="63" t="s">
        <v>65</v>
      </c>
      <c r="C128" s="64" t="s">
        <v>191</v>
      </c>
      <c r="D128" s="64"/>
      <c r="E128" s="160" t="s">
        <v>192</v>
      </c>
      <c r="F128" s="187">
        <v>0.0</v>
      </c>
      <c r="G128" s="187">
        <v>0.0</v>
      </c>
      <c r="H128" s="204">
        <v>0.0</v>
      </c>
      <c r="I128" s="188">
        <v>0.0</v>
      </c>
      <c r="J128" s="106">
        <v>0.0</v>
      </c>
      <c r="K128" s="242">
        <f t="shared" ref="K128:K129" si="74">SUM(I128:J128)</f>
        <v>0</v>
      </c>
      <c r="L128" s="86">
        <f t="shared" ref="L128:L129" si="75">G128-K128</f>
        <v>0</v>
      </c>
    </row>
    <row r="129" ht="12.75" customHeight="1">
      <c r="A129" s="62"/>
      <c r="B129" s="63" t="s">
        <v>74</v>
      </c>
      <c r="C129" s="5" t="s">
        <v>193</v>
      </c>
      <c r="D129" s="5"/>
      <c r="E129" s="80" t="s">
        <v>194</v>
      </c>
      <c r="F129" s="81">
        <v>0.0</v>
      </c>
      <c r="G129" s="81">
        <v>0.0</v>
      </c>
      <c r="H129" s="82">
        <v>0.0</v>
      </c>
      <c r="I129" s="83">
        <v>0.0</v>
      </c>
      <c r="J129" s="81">
        <v>0.0</v>
      </c>
      <c r="K129" s="242">
        <f t="shared" si="74"/>
        <v>0</v>
      </c>
      <c r="L129" s="86">
        <f t="shared" si="75"/>
        <v>0</v>
      </c>
    </row>
    <row r="130" ht="12.75" customHeight="1">
      <c r="A130" s="62"/>
      <c r="B130" s="63" t="s">
        <v>82</v>
      </c>
      <c r="C130" s="5" t="s">
        <v>195</v>
      </c>
      <c r="D130" s="5"/>
      <c r="E130" s="109"/>
      <c r="F130" s="243"/>
      <c r="G130" s="243"/>
      <c r="H130" s="244"/>
      <c r="I130" s="245"/>
      <c r="J130" s="243"/>
      <c r="K130" s="246" t="str">
        <f>IF(K131=0,"","(must be zero)")</f>
        <v/>
      </c>
      <c r="L130" s="86"/>
    </row>
    <row r="131" ht="12.75" customHeight="1">
      <c r="A131" s="62"/>
      <c r="B131" s="63"/>
      <c r="C131" s="5" t="s">
        <v>196</v>
      </c>
      <c r="D131" s="5"/>
      <c r="E131" s="65" t="s">
        <v>197</v>
      </c>
      <c r="F131" s="99">
        <v>0.0</v>
      </c>
      <c r="G131" s="99">
        <v>0.0</v>
      </c>
      <c r="H131" s="100">
        <v>0.0</v>
      </c>
      <c r="I131" s="247">
        <f>-61658</f>
        <v>-61658</v>
      </c>
      <c r="J131" s="248">
        <v>61658.0</v>
      </c>
      <c r="K131" s="242">
        <f>SUM(I131:J131)</f>
        <v>0</v>
      </c>
      <c r="L131" s="249">
        <f>G131-K131</f>
        <v>0</v>
      </c>
    </row>
    <row r="132" ht="12.75" customHeight="1">
      <c r="A132" s="62"/>
      <c r="B132" s="63" t="s">
        <v>64</v>
      </c>
      <c r="C132" s="159"/>
      <c r="D132" s="123" t="s">
        <v>64</v>
      </c>
      <c r="E132" s="113" t="s">
        <v>64</v>
      </c>
      <c r="F132" s="91">
        <f t="shared" ref="F132:H132" si="76">SUM(F128+F129+F131)</f>
        <v>0</v>
      </c>
      <c r="G132" s="91">
        <f t="shared" si="76"/>
        <v>0</v>
      </c>
      <c r="H132" s="91">
        <f t="shared" si="76"/>
        <v>0</v>
      </c>
      <c r="I132" s="129"/>
      <c r="J132" s="130"/>
      <c r="K132" s="250"/>
      <c r="L132" s="251"/>
    </row>
    <row r="133" ht="12.75" customHeight="1">
      <c r="A133" s="117"/>
      <c r="B133" s="63" t="s">
        <v>93</v>
      </c>
      <c r="C133" s="159" t="s">
        <v>198</v>
      </c>
      <c r="D133" s="252"/>
      <c r="E133" s="253" t="s">
        <v>64</v>
      </c>
      <c r="F133" s="141"/>
      <c r="G133" s="141"/>
      <c r="H133" s="141"/>
      <c r="I133" s="143">
        <f t="shared" ref="I133:J133" si="77">SUM(+I128-I129+I131)</f>
        <v>-61658</v>
      </c>
      <c r="J133" s="144">
        <f t="shared" si="77"/>
        <v>61658</v>
      </c>
      <c r="K133" s="254">
        <f>SUM(I133:J133)</f>
        <v>0</v>
      </c>
      <c r="L133" s="255">
        <f>G133-K133</f>
        <v>0</v>
      </c>
    </row>
    <row r="134" ht="12.75" customHeight="1">
      <c r="A134" s="117"/>
      <c r="B134" s="64"/>
      <c r="C134" s="64"/>
      <c r="D134" s="64"/>
      <c r="E134" s="65" t="s">
        <v>64</v>
      </c>
      <c r="F134" s="256">
        <f t="shared" ref="F134:H134" si="78">SUM(F125+F133)</f>
        <v>927496</v>
      </c>
      <c r="G134" s="256">
        <f t="shared" si="78"/>
        <v>927496</v>
      </c>
      <c r="H134" s="256">
        <f t="shared" si="78"/>
        <v>182886.6</v>
      </c>
      <c r="I134" s="257"/>
      <c r="J134" s="223"/>
      <c r="K134" s="103"/>
      <c r="L134" s="258"/>
    </row>
    <row r="135" ht="12.75" customHeight="1">
      <c r="A135" s="62" t="s">
        <v>199</v>
      </c>
      <c r="B135" s="63" t="s">
        <v>200</v>
      </c>
      <c r="C135" s="64"/>
      <c r="D135" s="64"/>
      <c r="E135" s="65" t="s">
        <v>64</v>
      </c>
      <c r="F135" s="259"/>
      <c r="G135" s="259"/>
      <c r="H135" s="259"/>
      <c r="I135" s="260">
        <f t="shared" ref="I135:L135" si="79">SUM(I125,I133)</f>
        <v>1061882.702</v>
      </c>
      <c r="J135" s="261">
        <f t="shared" si="79"/>
        <v>0.298</v>
      </c>
      <c r="K135" s="262">
        <f t="shared" si="79"/>
        <v>1061883</v>
      </c>
      <c r="L135" s="263">
        <f t="shared" si="79"/>
        <v>134387</v>
      </c>
    </row>
    <row r="136" ht="12.75" customHeight="1">
      <c r="A136" s="117"/>
      <c r="B136" s="64" t="s">
        <v>64</v>
      </c>
      <c r="C136" s="64"/>
      <c r="D136" s="149"/>
      <c r="E136" s="90" t="s">
        <v>64</v>
      </c>
      <c r="F136" s="264"/>
      <c r="G136" s="264"/>
      <c r="H136" s="265"/>
      <c r="I136" s="150"/>
      <c r="J136" s="102"/>
      <c r="K136" s="103"/>
      <c r="L136" s="258"/>
    </row>
    <row r="137" ht="12.75" customHeight="1">
      <c r="A137" s="62" t="s">
        <v>201</v>
      </c>
      <c r="B137" s="63" t="s">
        <v>202</v>
      </c>
      <c r="C137" s="64"/>
      <c r="D137" s="64"/>
      <c r="E137" s="65" t="s">
        <v>64</v>
      </c>
      <c r="F137" s="185"/>
      <c r="G137" s="185"/>
      <c r="H137" s="186"/>
      <c r="I137" s="76"/>
      <c r="J137" s="105"/>
      <c r="K137" s="77"/>
      <c r="L137" s="266"/>
    </row>
    <row r="138" ht="12.75" customHeight="1">
      <c r="A138" s="62"/>
      <c r="B138" s="63" t="s">
        <v>65</v>
      </c>
      <c r="C138" s="64" t="s">
        <v>203</v>
      </c>
      <c r="D138" s="64"/>
      <c r="E138" s="65"/>
      <c r="F138" s="185"/>
      <c r="G138" s="185"/>
      <c r="H138" s="267"/>
      <c r="I138" s="76"/>
      <c r="J138" s="105"/>
      <c r="K138" s="77"/>
      <c r="L138" s="266"/>
    </row>
    <row r="139" ht="12.75" customHeight="1">
      <c r="A139" s="117"/>
      <c r="B139" s="63"/>
      <c r="C139" s="64" t="s">
        <v>204</v>
      </c>
      <c r="D139" s="64" t="s">
        <v>205</v>
      </c>
      <c r="E139" s="160">
        <v>9791.0</v>
      </c>
      <c r="F139" s="187">
        <v>1.2857141E7</v>
      </c>
      <c r="G139" s="187">
        <f>F139</f>
        <v>12857141</v>
      </c>
      <c r="H139" s="268"/>
      <c r="I139" s="187">
        <v>1.2291194E7</v>
      </c>
      <c r="J139" s="106"/>
      <c r="K139" s="88">
        <f t="shared" ref="K139:K142" si="80">SUM(I139:J139)</f>
        <v>12291194</v>
      </c>
      <c r="L139" s="266">
        <f t="shared" ref="L139:L140" si="81">K139-G139</f>
        <v>-565947</v>
      </c>
    </row>
    <row r="140" ht="12.75" customHeight="1">
      <c r="A140" s="117" t="s">
        <v>64</v>
      </c>
      <c r="B140" s="64"/>
      <c r="C140" s="64" t="s">
        <v>206</v>
      </c>
      <c r="D140" s="127" t="s">
        <v>207</v>
      </c>
      <c r="E140" s="269" t="s">
        <v>208</v>
      </c>
      <c r="F140" s="270">
        <v>0.0</v>
      </c>
      <c r="G140" s="270">
        <v>0.0</v>
      </c>
      <c r="H140" s="268"/>
      <c r="I140" s="271">
        <v>0.0</v>
      </c>
      <c r="J140" s="99"/>
      <c r="K140" s="77">
        <f t="shared" si="80"/>
        <v>0</v>
      </c>
      <c r="L140" s="272">
        <f t="shared" si="81"/>
        <v>0</v>
      </c>
    </row>
    <row r="141" ht="12.75" customHeight="1">
      <c r="A141" s="157"/>
      <c r="B141" s="5"/>
      <c r="C141" s="5" t="s">
        <v>209</v>
      </c>
      <c r="D141" s="5" t="s">
        <v>210</v>
      </c>
      <c r="E141" s="109" t="s">
        <v>64</v>
      </c>
      <c r="F141" s="99">
        <f t="shared" ref="F141:G141" si="82">SUM(F139+F140)</f>
        <v>12857141</v>
      </c>
      <c r="G141" s="99">
        <f t="shared" si="82"/>
        <v>12857141</v>
      </c>
      <c r="H141" s="268"/>
      <c r="I141" s="273">
        <f t="shared" ref="I141:J141" si="83">SUM(I139,I140)</f>
        <v>12291194</v>
      </c>
      <c r="J141" s="274">
        <f t="shared" si="83"/>
        <v>0</v>
      </c>
      <c r="K141" s="275">
        <f t="shared" si="80"/>
        <v>12291194</v>
      </c>
      <c r="L141" s="276"/>
    </row>
    <row r="142" ht="12.75" customHeight="1">
      <c r="A142" s="157"/>
      <c r="B142" s="158" t="s">
        <v>74</v>
      </c>
      <c r="C142" s="159" t="s">
        <v>211</v>
      </c>
      <c r="D142" s="159"/>
      <c r="E142" s="217" t="s">
        <v>64</v>
      </c>
      <c r="F142" s="277">
        <f t="shared" ref="F142:G142" si="84">SUM(F134+F141)</f>
        <v>13784637</v>
      </c>
      <c r="G142" s="277">
        <f t="shared" si="84"/>
        <v>13784637</v>
      </c>
      <c r="H142" s="278"/>
      <c r="I142" s="279">
        <f t="shared" ref="I142:J142" si="85">SUM(I135,I141)</f>
        <v>13353076.7</v>
      </c>
      <c r="J142" s="277">
        <f t="shared" si="85"/>
        <v>0.298</v>
      </c>
      <c r="K142" s="280">
        <f t="shared" si="80"/>
        <v>13353077</v>
      </c>
      <c r="L142" s="96"/>
    </row>
    <row r="143" ht="12.75" customHeight="1">
      <c r="A143" s="157"/>
      <c r="B143" s="5"/>
      <c r="C143" s="5" t="s">
        <v>212</v>
      </c>
      <c r="D143" s="5"/>
      <c r="E143" s="65" t="s">
        <v>64</v>
      </c>
      <c r="F143" s="99"/>
      <c r="G143" s="99"/>
      <c r="H143" s="268"/>
      <c r="I143" s="257"/>
      <c r="J143" s="223"/>
      <c r="K143" s="77"/>
      <c r="L143" s="241"/>
    </row>
    <row r="144" ht="12.75" customHeight="1">
      <c r="A144" s="157"/>
      <c r="B144" s="5"/>
      <c r="C144" s="5"/>
      <c r="D144" s="5" t="s">
        <v>213</v>
      </c>
      <c r="E144" s="160">
        <v>9711.0</v>
      </c>
      <c r="F144" s="187">
        <v>0.0</v>
      </c>
      <c r="G144" s="187">
        <v>0.0</v>
      </c>
      <c r="H144" s="268"/>
      <c r="I144" s="281">
        <v>0.0</v>
      </c>
      <c r="J144" s="282">
        <v>0.0</v>
      </c>
      <c r="K144" s="88">
        <f t="shared" ref="K144:K147" si="86">SUM(I144:J144)</f>
        <v>0</v>
      </c>
      <c r="L144" s="241"/>
    </row>
    <row r="145" ht="12.75" customHeight="1">
      <c r="A145" s="157"/>
      <c r="B145" s="5"/>
      <c r="C145" s="5"/>
      <c r="D145" s="5" t="s">
        <v>214</v>
      </c>
      <c r="E145" s="80">
        <v>9712.0</v>
      </c>
      <c r="F145" s="81">
        <v>0.0</v>
      </c>
      <c r="G145" s="81">
        <v>0.0</v>
      </c>
      <c r="H145" s="268"/>
      <c r="I145" s="283">
        <v>0.0</v>
      </c>
      <c r="J145" s="284">
        <v>0.0</v>
      </c>
      <c r="K145" s="88">
        <f t="shared" si="86"/>
        <v>0</v>
      </c>
      <c r="L145" s="241"/>
    </row>
    <row r="146" ht="12.75" customHeight="1">
      <c r="A146" s="157"/>
      <c r="B146" s="5"/>
      <c r="C146" s="5"/>
      <c r="D146" s="5" t="s">
        <v>215</v>
      </c>
      <c r="E146" s="80">
        <v>9713.0</v>
      </c>
      <c r="F146" s="81">
        <v>0.0</v>
      </c>
      <c r="G146" s="81">
        <v>0.0</v>
      </c>
      <c r="H146" s="268"/>
      <c r="I146" s="283">
        <v>0.0</v>
      </c>
      <c r="J146" s="284">
        <v>0.0</v>
      </c>
      <c r="K146" s="88">
        <f t="shared" si="86"/>
        <v>0</v>
      </c>
      <c r="L146" s="241"/>
    </row>
    <row r="147" ht="12.75" customHeight="1">
      <c r="A147" s="157"/>
      <c r="B147" s="5"/>
      <c r="C147" s="5"/>
      <c r="D147" s="5" t="s">
        <v>216</v>
      </c>
      <c r="E147" s="80">
        <v>9719.0</v>
      </c>
      <c r="F147" s="81">
        <v>0.0</v>
      </c>
      <c r="G147" s="81">
        <v>0.0</v>
      </c>
      <c r="H147" s="268"/>
      <c r="I147" s="283">
        <v>0.0</v>
      </c>
      <c r="J147" s="284">
        <v>0.0</v>
      </c>
      <c r="K147" s="88">
        <f t="shared" si="86"/>
        <v>0</v>
      </c>
      <c r="L147" s="241"/>
    </row>
    <row r="148" ht="12.75" customHeight="1">
      <c r="A148" s="157"/>
      <c r="B148" s="5"/>
      <c r="C148" s="5"/>
      <c r="D148" s="5" t="s">
        <v>217</v>
      </c>
      <c r="E148" s="80">
        <v>9740.0</v>
      </c>
      <c r="F148" s="81">
        <v>0.0</v>
      </c>
      <c r="G148" s="81">
        <v>0.0</v>
      </c>
      <c r="H148" s="268"/>
      <c r="I148" s="119"/>
      <c r="J148" s="284">
        <v>0.0</v>
      </c>
      <c r="K148" s="88">
        <f>SUM(J148)</f>
        <v>0</v>
      </c>
      <c r="L148" s="241"/>
    </row>
    <row r="149" ht="12.75" customHeight="1">
      <c r="A149" s="157"/>
      <c r="B149" s="5"/>
      <c r="C149" s="5"/>
      <c r="D149" s="5" t="s">
        <v>218</v>
      </c>
      <c r="E149" s="80">
        <v>9770.0</v>
      </c>
      <c r="F149" s="81">
        <v>336778.0</v>
      </c>
      <c r="G149" s="81">
        <f>F149</f>
        <v>336778</v>
      </c>
      <c r="H149" s="268"/>
      <c r="I149" s="283">
        <v>332832.0</v>
      </c>
      <c r="J149" s="285"/>
      <c r="K149" s="88">
        <f t="shared" ref="K149:K150" si="87">SUM(I149:J149)</f>
        <v>332832</v>
      </c>
      <c r="L149" s="241"/>
    </row>
    <row r="150" ht="12.75" customHeight="1">
      <c r="A150" s="157"/>
      <c r="B150" s="5"/>
      <c r="C150" s="5"/>
      <c r="D150" s="5" t="s">
        <v>219</v>
      </c>
      <c r="E150" s="107" t="s">
        <v>220</v>
      </c>
      <c r="F150" s="112">
        <v>0.0</v>
      </c>
      <c r="G150" s="112">
        <v>0.0</v>
      </c>
      <c r="H150" s="268"/>
      <c r="I150" s="286">
        <v>0.0</v>
      </c>
      <c r="J150" s="287">
        <v>0.0</v>
      </c>
      <c r="K150" s="77">
        <f t="shared" si="87"/>
        <v>0</v>
      </c>
      <c r="L150" s="288"/>
    </row>
    <row r="151" ht="12.75" customHeight="1">
      <c r="A151" s="157"/>
      <c r="B151" s="5"/>
      <c r="C151" s="5"/>
      <c r="D151" s="5" t="s">
        <v>221</v>
      </c>
      <c r="E151" s="289">
        <v>9796.0</v>
      </c>
      <c r="F151" s="99">
        <v>0.0</v>
      </c>
      <c r="G151" s="270">
        <v>0.0</v>
      </c>
      <c r="H151" s="268"/>
      <c r="I151" s="212">
        <v>0.0</v>
      </c>
      <c r="J151" s="213">
        <v>0.0</v>
      </c>
      <c r="K151" s="77">
        <v>0.0</v>
      </c>
      <c r="L151" s="288"/>
    </row>
    <row r="152" ht="12.75" customHeight="1">
      <c r="A152" s="290"/>
      <c r="B152" s="228"/>
      <c r="C152" s="228"/>
      <c r="D152" s="291" t="s">
        <v>222</v>
      </c>
      <c r="E152" s="164">
        <v>9790.0</v>
      </c>
      <c r="F152" s="292">
        <f t="shared" ref="F152:G152" si="88">F142-SUM(F144:F151)</f>
        <v>13447859</v>
      </c>
      <c r="G152" s="293">
        <f t="shared" si="88"/>
        <v>13447859</v>
      </c>
      <c r="H152" s="294"/>
      <c r="I152" s="168">
        <f t="shared" ref="I152:J152" si="89">I142-SUM(I144:I151)</f>
        <v>13020244.7</v>
      </c>
      <c r="J152" s="169">
        <f t="shared" si="89"/>
        <v>0.298</v>
      </c>
      <c r="K152" s="170">
        <f>SUM(I152:J152)</f>
        <v>13020245</v>
      </c>
      <c r="L152" s="295" t="str">
        <f>L142</f>
        <v/>
      </c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296"/>
      <c r="J153" s="296"/>
      <c r="K153" s="296"/>
      <c r="L153" s="296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296"/>
      <c r="J154" s="296"/>
      <c r="K154" s="296"/>
      <c r="L154" s="296"/>
    </row>
    <row r="155" ht="12.75" customHeight="1">
      <c r="I155" s="297"/>
      <c r="J155" s="297"/>
      <c r="K155" s="297"/>
      <c r="L155" s="297"/>
    </row>
    <row r="156" ht="12.75" customHeight="1">
      <c r="I156" s="297"/>
      <c r="J156" s="297"/>
      <c r="K156" s="297"/>
      <c r="L156" s="297"/>
    </row>
    <row r="157" ht="12.75" customHeight="1">
      <c r="I157" s="297"/>
      <c r="J157" s="297"/>
      <c r="K157" s="297"/>
      <c r="L157" s="297"/>
    </row>
    <row r="158" ht="12.75" customHeight="1">
      <c r="I158" s="297"/>
      <c r="J158" s="297"/>
      <c r="K158" s="297"/>
      <c r="L158" s="297"/>
    </row>
    <row r="159" ht="12.75" customHeight="1">
      <c r="I159" s="297"/>
      <c r="J159" s="297"/>
      <c r="K159" s="297"/>
      <c r="L159" s="297"/>
    </row>
    <row r="160" ht="12.75" customHeight="1">
      <c r="N160" s="298"/>
    </row>
    <row r="161" ht="12.75" customHeight="1">
      <c r="N161" s="298"/>
    </row>
    <row r="162" ht="12.75" customHeight="1">
      <c r="N162" s="298"/>
    </row>
    <row r="163" ht="12.75" customHeight="1">
      <c r="N163" s="298"/>
    </row>
    <row r="164" ht="12.75" customHeight="1">
      <c r="N164" s="298"/>
    </row>
    <row r="165" ht="12.75" customHeight="1">
      <c r="N165" s="298"/>
    </row>
    <row r="166" ht="12.75" customHeight="1">
      <c r="N166" s="298"/>
    </row>
    <row r="167" ht="12.75" customHeight="1">
      <c r="N167" s="298"/>
    </row>
    <row r="168" ht="12.75" customHeight="1">
      <c r="N168" s="298"/>
    </row>
    <row r="169" ht="12.75" customHeight="1">
      <c r="N169" s="298"/>
    </row>
    <row r="170" ht="12.75" customHeight="1">
      <c r="N170" s="298"/>
    </row>
    <row r="171" ht="12.75" customHeight="1">
      <c r="N171" s="298"/>
    </row>
    <row r="172" ht="12.75" customHeight="1">
      <c r="N172" s="298"/>
    </row>
    <row r="173" ht="12.75" customHeight="1">
      <c r="N173" s="298"/>
    </row>
    <row r="174" ht="12.75" customHeight="1">
      <c r="N174" s="298"/>
    </row>
    <row r="175" ht="12.75" customHeight="1">
      <c r="N175" s="298"/>
    </row>
    <row r="176" ht="12.75" customHeight="1">
      <c r="N176" s="298"/>
    </row>
    <row r="177" ht="12.75" customHeight="1">
      <c r="N177" s="298"/>
    </row>
    <row r="178" ht="12.75" customHeight="1">
      <c r="N178" s="298"/>
    </row>
    <row r="179" ht="12.75" customHeight="1">
      <c r="N179" s="298"/>
    </row>
    <row r="180" ht="12.75" customHeight="1">
      <c r="N180" s="298"/>
    </row>
    <row r="181" ht="12.75" customHeight="1">
      <c r="N181" s="298"/>
    </row>
    <row r="182" ht="12.75" customHeight="1">
      <c r="N182" s="298"/>
    </row>
    <row r="183" ht="12.75" customHeight="1">
      <c r="N183" s="298"/>
    </row>
    <row r="184" ht="12.75" customHeight="1">
      <c r="N184" s="298"/>
    </row>
    <row r="185" ht="12.75" customHeight="1">
      <c r="N185" s="298"/>
    </row>
    <row r="186" ht="12.75" customHeight="1">
      <c r="N186" s="298"/>
    </row>
    <row r="187" ht="12.75" customHeight="1">
      <c r="N187" s="298"/>
    </row>
    <row r="188" ht="12.75" customHeight="1">
      <c r="N188" s="298"/>
    </row>
    <row r="189" ht="12.75" customHeight="1">
      <c r="N189" s="298"/>
    </row>
    <row r="190" ht="12.75" customHeight="1">
      <c r="N190" s="298"/>
    </row>
    <row r="191" ht="12.75" customHeight="1">
      <c r="N191" s="298"/>
    </row>
    <row r="192" ht="12.75" customHeight="1">
      <c r="N192" s="298"/>
    </row>
    <row r="193" ht="12.75" customHeight="1">
      <c r="N193" s="298"/>
    </row>
    <row r="194" ht="12.75" customHeight="1">
      <c r="N194" s="298"/>
    </row>
    <row r="195" ht="12.75" customHeight="1">
      <c r="N195" s="298"/>
    </row>
    <row r="196" ht="12.75" customHeight="1">
      <c r="N196" s="298"/>
    </row>
    <row r="197" ht="12.75" customHeight="1">
      <c r="N197" s="298"/>
    </row>
    <row r="198" ht="12.75" customHeight="1">
      <c r="N198" s="298"/>
    </row>
    <row r="199" ht="12.75" customHeight="1">
      <c r="N199" s="298"/>
    </row>
    <row r="200" ht="12.75" customHeight="1">
      <c r="N200" s="298"/>
    </row>
    <row r="201" ht="12.75" customHeight="1">
      <c r="N201" s="298"/>
    </row>
    <row r="202" ht="12.75" customHeight="1">
      <c r="N202" s="298"/>
    </row>
    <row r="203" ht="12.75" customHeight="1">
      <c r="N203" s="298"/>
    </row>
    <row r="204" ht="12.75" customHeight="1">
      <c r="N204" s="298"/>
    </row>
    <row r="205" ht="12.75" customHeight="1">
      <c r="N205" s="298"/>
    </row>
    <row r="206" ht="12.75" customHeight="1">
      <c r="N206" s="298"/>
    </row>
    <row r="207" ht="12.75" customHeight="1">
      <c r="N207" s="298"/>
    </row>
    <row r="208" ht="12.75" customHeight="1">
      <c r="N208" s="298"/>
    </row>
    <row r="209" ht="12.75" customHeight="1">
      <c r="N209" s="298"/>
    </row>
    <row r="210" ht="12.75" customHeight="1">
      <c r="N210" s="298"/>
    </row>
    <row r="211" ht="12.75" customHeight="1">
      <c r="N211" s="298"/>
    </row>
    <row r="212" ht="12.75" customHeight="1">
      <c r="N212" s="298"/>
    </row>
    <row r="213" ht="12.75" customHeight="1">
      <c r="N213" s="298"/>
    </row>
    <row r="214" ht="12.75" customHeight="1">
      <c r="N214" s="298"/>
    </row>
    <row r="215" ht="12.75" customHeight="1">
      <c r="N215" s="298"/>
    </row>
    <row r="216" ht="12.75" customHeight="1">
      <c r="N216" s="298"/>
    </row>
    <row r="217" ht="12.75" customHeight="1">
      <c r="N217" s="298"/>
    </row>
    <row r="218" ht="12.75" customHeight="1">
      <c r="N218" s="298"/>
    </row>
    <row r="219" ht="12.75" customHeight="1">
      <c r="N219" s="298"/>
    </row>
    <row r="220" ht="12.75" customHeight="1">
      <c r="N220" s="298"/>
    </row>
    <row r="221" ht="12.75" customHeight="1">
      <c r="N221" s="298"/>
    </row>
    <row r="222" ht="12.75" customHeight="1">
      <c r="N222" s="298"/>
    </row>
    <row r="223" ht="12.75" customHeight="1">
      <c r="N223" s="298"/>
    </row>
    <row r="224" ht="12.75" customHeight="1">
      <c r="N224" s="298"/>
    </row>
    <row r="225" ht="12.75" customHeight="1">
      <c r="N225" s="298"/>
    </row>
    <row r="226" ht="12.75" customHeight="1">
      <c r="N226" s="298"/>
    </row>
    <row r="227" ht="12.75" customHeight="1">
      <c r="N227" s="298"/>
    </row>
    <row r="228" ht="12.75" customHeight="1">
      <c r="N228" s="298"/>
    </row>
    <row r="229" ht="12.75" customHeight="1">
      <c r="N229" s="298"/>
    </row>
    <row r="230" ht="12.75" customHeight="1">
      <c r="N230" s="298"/>
    </row>
    <row r="231" ht="12.75" customHeight="1">
      <c r="N231" s="298"/>
    </row>
    <row r="232" ht="12.75" customHeight="1">
      <c r="N232" s="298"/>
    </row>
    <row r="233" ht="12.75" customHeight="1">
      <c r="N233" s="298"/>
    </row>
    <row r="234" ht="12.75" customHeight="1">
      <c r="N234" s="298"/>
    </row>
    <row r="235" ht="12.75" customHeight="1">
      <c r="N235" s="298"/>
    </row>
    <row r="236" ht="12.75" customHeight="1">
      <c r="N236" s="298"/>
    </row>
    <row r="237" ht="12.75" customHeight="1">
      <c r="N237" s="298"/>
    </row>
    <row r="238" ht="12.75" customHeight="1">
      <c r="N238" s="298"/>
    </row>
    <row r="239" ht="12.75" customHeight="1">
      <c r="N239" s="298"/>
    </row>
    <row r="240" ht="12.75" customHeight="1">
      <c r="N240" s="298"/>
    </row>
    <row r="241" ht="12.75" customHeight="1">
      <c r="N241" s="298"/>
    </row>
    <row r="242" ht="12.75" customHeight="1">
      <c r="N242" s="298"/>
    </row>
    <row r="243" ht="12.75" customHeight="1">
      <c r="N243" s="298"/>
    </row>
    <row r="244" ht="12.75" customHeight="1">
      <c r="N244" s="298"/>
    </row>
    <row r="245" ht="12.75" customHeight="1">
      <c r="N245" s="298"/>
    </row>
    <row r="246" ht="12.75" customHeight="1">
      <c r="N246" s="298"/>
    </row>
    <row r="247" ht="12.75" customHeight="1">
      <c r="N247" s="298"/>
    </row>
    <row r="248" ht="12.75" customHeight="1">
      <c r="N248" s="298"/>
    </row>
    <row r="249" ht="12.75" customHeight="1">
      <c r="N249" s="298"/>
    </row>
    <row r="250" ht="12.75" customHeight="1">
      <c r="N250" s="298"/>
    </row>
    <row r="251" ht="12.75" customHeight="1">
      <c r="N251" s="298"/>
    </row>
    <row r="252" ht="12.75" customHeight="1">
      <c r="N252" s="298"/>
    </row>
    <row r="253" ht="12.75" customHeight="1">
      <c r="N253" s="298"/>
    </row>
    <row r="254" ht="12.75" customHeight="1">
      <c r="N254" s="298"/>
    </row>
    <row r="255" ht="12.75" customHeight="1">
      <c r="N255" s="298"/>
    </row>
    <row r="256" ht="12.75" customHeight="1">
      <c r="N256" s="298"/>
    </row>
    <row r="257" ht="12.75" customHeight="1">
      <c r="N257" s="298"/>
    </row>
    <row r="258" ht="12.75" customHeight="1">
      <c r="N258" s="298"/>
    </row>
    <row r="259" ht="12.75" customHeight="1">
      <c r="N259" s="298"/>
    </row>
    <row r="260" ht="12.75" customHeight="1">
      <c r="N260" s="298"/>
    </row>
    <row r="261" ht="12.75" customHeight="1">
      <c r="N261" s="298"/>
    </row>
    <row r="262" ht="12.75" customHeight="1">
      <c r="N262" s="298"/>
    </row>
    <row r="263" ht="12.75" customHeight="1">
      <c r="N263" s="298"/>
    </row>
    <row r="264" ht="12.75" customHeight="1">
      <c r="N264" s="298"/>
    </row>
    <row r="265" ht="12.75" customHeight="1">
      <c r="N265" s="298"/>
    </row>
    <row r="266" ht="12.75" customHeight="1">
      <c r="N266" s="298"/>
    </row>
    <row r="267" ht="12.75" customHeight="1">
      <c r="N267" s="298"/>
    </row>
    <row r="268" ht="12.75" customHeight="1">
      <c r="N268" s="298"/>
    </row>
    <row r="269" ht="12.75" customHeight="1">
      <c r="N269" s="298"/>
    </row>
    <row r="270" ht="12.75" customHeight="1">
      <c r="N270" s="298"/>
    </row>
    <row r="271" ht="12.75" customHeight="1">
      <c r="N271" s="298"/>
    </row>
    <row r="272" ht="12.75" customHeight="1">
      <c r="N272" s="298"/>
    </row>
    <row r="273" ht="12.75" customHeight="1">
      <c r="N273" s="298"/>
    </row>
    <row r="274" ht="12.75" customHeight="1">
      <c r="N274" s="298"/>
    </row>
    <row r="275" ht="12.75" customHeight="1">
      <c r="N275" s="298"/>
    </row>
    <row r="276" ht="12.75" customHeight="1">
      <c r="N276" s="298"/>
    </row>
    <row r="277" ht="12.75" customHeight="1">
      <c r="N277" s="298"/>
    </row>
    <row r="278" ht="12.75" customHeight="1">
      <c r="N278" s="298"/>
    </row>
    <row r="279" ht="12.75" customHeight="1">
      <c r="N279" s="298"/>
    </row>
    <row r="280" ht="12.75" customHeight="1">
      <c r="N280" s="298"/>
    </row>
    <row r="281" ht="12.75" customHeight="1">
      <c r="N281" s="298"/>
    </row>
    <row r="282" ht="12.75" customHeight="1">
      <c r="N282" s="298"/>
    </row>
    <row r="283" ht="12.75" customHeight="1">
      <c r="N283" s="298"/>
    </row>
    <row r="284" ht="12.75" customHeight="1">
      <c r="N284" s="298"/>
    </row>
    <row r="285" ht="12.75" customHeight="1">
      <c r="N285" s="298"/>
    </row>
    <row r="286" ht="12.75" customHeight="1">
      <c r="N286" s="298"/>
    </row>
    <row r="287" ht="12.75" customHeight="1">
      <c r="N287" s="298"/>
    </row>
    <row r="288" ht="12.75" customHeight="1">
      <c r="N288" s="298"/>
    </row>
    <row r="289" ht="12.75" customHeight="1">
      <c r="N289" s="298"/>
    </row>
    <row r="290" ht="12.75" customHeight="1">
      <c r="N290" s="298"/>
    </row>
    <row r="291" ht="12.75" customHeight="1">
      <c r="N291" s="298"/>
    </row>
    <row r="292" ht="12.75" customHeight="1">
      <c r="N292" s="298"/>
    </row>
    <row r="293" ht="12.75" customHeight="1">
      <c r="N293" s="298"/>
    </row>
    <row r="294" ht="12.75" customHeight="1">
      <c r="N294" s="298"/>
    </row>
    <row r="295" ht="12.75" customHeight="1">
      <c r="N295" s="298"/>
    </row>
    <row r="296" ht="12.75" customHeight="1">
      <c r="N296" s="298"/>
    </row>
    <row r="297" ht="12.75" customHeight="1">
      <c r="N297" s="298"/>
    </row>
    <row r="298" ht="12.75" customHeight="1">
      <c r="N298" s="298"/>
    </row>
    <row r="299" ht="12.75" customHeight="1">
      <c r="N299" s="298"/>
    </row>
    <row r="300" ht="12.75" customHeight="1">
      <c r="N300" s="298"/>
    </row>
    <row r="301" ht="12.75" customHeight="1">
      <c r="N301" s="298"/>
    </row>
    <row r="302" ht="12.75" customHeight="1">
      <c r="N302" s="298"/>
    </row>
    <row r="303" ht="12.75" customHeight="1">
      <c r="N303" s="298"/>
    </row>
    <row r="304" ht="12.75" customHeight="1">
      <c r="N304" s="298"/>
    </row>
    <row r="305" ht="12.75" customHeight="1">
      <c r="N305" s="298"/>
    </row>
    <row r="306" ht="12.75" customHeight="1">
      <c r="N306" s="298"/>
    </row>
    <row r="307" ht="12.75" customHeight="1">
      <c r="N307" s="298"/>
    </row>
    <row r="308" ht="12.75" customHeight="1">
      <c r="N308" s="298"/>
    </row>
    <row r="309" ht="12.75" customHeight="1">
      <c r="N309" s="298"/>
    </row>
    <row r="310" ht="12.75" customHeight="1">
      <c r="N310" s="298"/>
    </row>
    <row r="311" ht="12.75" customHeight="1">
      <c r="N311" s="298"/>
    </row>
    <row r="312" ht="12.75" customHeight="1">
      <c r="N312" s="298"/>
    </row>
    <row r="313" ht="12.75" customHeight="1">
      <c r="N313" s="298"/>
    </row>
    <row r="314" ht="12.75" customHeight="1">
      <c r="N314" s="298"/>
    </row>
    <row r="315" ht="12.75" customHeight="1">
      <c r="N315" s="298"/>
    </row>
    <row r="316" ht="12.75" customHeight="1">
      <c r="N316" s="298"/>
    </row>
    <row r="317" ht="12.75" customHeight="1">
      <c r="N317" s="298"/>
    </row>
    <row r="318" ht="12.75" customHeight="1">
      <c r="N318" s="298"/>
    </row>
    <row r="319" ht="12.75" customHeight="1">
      <c r="N319" s="298"/>
    </row>
    <row r="320" ht="12.75" customHeight="1">
      <c r="N320" s="298"/>
    </row>
    <row r="321" ht="12.75" customHeight="1">
      <c r="N321" s="298"/>
    </row>
    <row r="322" ht="12.75" customHeight="1">
      <c r="N322" s="298"/>
    </row>
    <row r="323" ht="12.75" customHeight="1">
      <c r="N323" s="298"/>
    </row>
    <row r="324" ht="12.75" customHeight="1">
      <c r="N324" s="298"/>
    </row>
    <row r="325" ht="12.75" customHeight="1">
      <c r="N325" s="298"/>
    </row>
    <row r="326" ht="12.75" customHeight="1">
      <c r="N326" s="298"/>
    </row>
    <row r="327" ht="12.75" customHeight="1">
      <c r="N327" s="298"/>
    </row>
    <row r="328" ht="12.75" customHeight="1">
      <c r="N328" s="298"/>
    </row>
    <row r="329" ht="12.75" customHeight="1">
      <c r="N329" s="298"/>
    </row>
    <row r="330" ht="12.75" customHeight="1">
      <c r="N330" s="298"/>
    </row>
    <row r="331" ht="12.75" customHeight="1">
      <c r="N331" s="298"/>
    </row>
    <row r="332" ht="12.75" customHeight="1">
      <c r="N332" s="298"/>
    </row>
    <row r="333" ht="12.75" customHeight="1">
      <c r="N333" s="298"/>
    </row>
    <row r="334" ht="12.75" customHeight="1">
      <c r="N334" s="298"/>
    </row>
    <row r="335" ht="12.75" customHeight="1">
      <c r="N335" s="298"/>
    </row>
    <row r="336" ht="12.75" customHeight="1">
      <c r="N336" s="298"/>
    </row>
    <row r="337" ht="12.75" customHeight="1">
      <c r="N337" s="298"/>
    </row>
    <row r="338" ht="12.75" customHeight="1">
      <c r="N338" s="298"/>
    </row>
    <row r="339" ht="12.75" customHeight="1">
      <c r="N339" s="298"/>
    </row>
    <row r="340" ht="12.75" customHeight="1">
      <c r="N340" s="298"/>
    </row>
    <row r="341" ht="12.75" customHeight="1">
      <c r="N341" s="298"/>
    </row>
    <row r="342" ht="12.75" customHeight="1">
      <c r="N342" s="298"/>
    </row>
    <row r="343" ht="12.75" customHeight="1">
      <c r="N343" s="298"/>
    </row>
    <row r="344" ht="12.75" customHeight="1">
      <c r="N344" s="298"/>
    </row>
    <row r="345" ht="12.75" customHeight="1">
      <c r="N345" s="298"/>
    </row>
    <row r="346" ht="12.75" customHeight="1">
      <c r="N346" s="298"/>
    </row>
    <row r="347" ht="12.75" customHeight="1">
      <c r="N347" s="298"/>
    </row>
    <row r="348" ht="12.75" customHeight="1">
      <c r="N348" s="298"/>
    </row>
    <row r="349" ht="12.75" customHeight="1">
      <c r="N349" s="298"/>
    </row>
    <row r="350" ht="12.75" customHeight="1">
      <c r="N350" s="298"/>
    </row>
    <row r="351" ht="12.75" customHeight="1">
      <c r="N351" s="298"/>
    </row>
    <row r="352" ht="12.75" customHeight="1">
      <c r="N352" s="298"/>
    </row>
    <row r="353" ht="12.75" customHeight="1">
      <c r="N353" s="298"/>
    </row>
    <row r="354" ht="12.75" customHeight="1">
      <c r="N354" s="298"/>
    </row>
    <row r="355" ht="12.75" customHeight="1">
      <c r="N355" s="298"/>
    </row>
    <row r="356" ht="12.75" customHeight="1">
      <c r="N356" s="298"/>
    </row>
    <row r="357" ht="12.75" customHeight="1">
      <c r="N357" s="298"/>
    </row>
    <row r="358" ht="12.75" customHeight="1">
      <c r="N358" s="298"/>
    </row>
    <row r="359" ht="12.75" customHeight="1">
      <c r="N359" s="298"/>
    </row>
    <row r="360" ht="12.75" customHeight="1">
      <c r="N360" s="298"/>
    </row>
    <row r="361" ht="12.75" customHeight="1">
      <c r="N361" s="298"/>
    </row>
    <row r="362" ht="12.75" customHeight="1">
      <c r="N362" s="298"/>
    </row>
    <row r="363" ht="12.75" customHeight="1">
      <c r="N363" s="298"/>
    </row>
    <row r="364" ht="12.75" customHeight="1">
      <c r="N364" s="298"/>
    </row>
    <row r="365" ht="12.75" customHeight="1">
      <c r="N365" s="298"/>
    </row>
    <row r="366" ht="12.75" customHeight="1">
      <c r="N366" s="298"/>
    </row>
    <row r="367" ht="12.75" customHeight="1">
      <c r="N367" s="298"/>
    </row>
    <row r="368" ht="12.75" customHeight="1">
      <c r="N368" s="298"/>
    </row>
    <row r="369" ht="12.75" customHeight="1">
      <c r="N369" s="298"/>
    </row>
    <row r="370" ht="12.75" customHeight="1">
      <c r="N370" s="298"/>
    </row>
    <row r="371" ht="12.75" customHeight="1">
      <c r="N371" s="298"/>
    </row>
    <row r="372" ht="12.75" customHeight="1">
      <c r="N372" s="298"/>
    </row>
    <row r="373" ht="12.75" customHeight="1">
      <c r="N373" s="298"/>
    </row>
    <row r="374" ht="12.75" customHeight="1">
      <c r="N374" s="298"/>
    </row>
    <row r="375" ht="12.75" customHeight="1">
      <c r="N375" s="298"/>
    </row>
    <row r="376" ht="12.75" customHeight="1">
      <c r="N376" s="298"/>
    </row>
    <row r="377" ht="12.75" customHeight="1">
      <c r="N377" s="298"/>
    </row>
    <row r="378" ht="12.75" customHeight="1">
      <c r="N378" s="298"/>
    </row>
    <row r="379" ht="12.75" customHeight="1">
      <c r="N379" s="298"/>
    </row>
    <row r="380" ht="12.75" customHeight="1">
      <c r="N380" s="298"/>
    </row>
    <row r="381" ht="12.75" customHeight="1">
      <c r="N381" s="298"/>
    </row>
    <row r="382" ht="12.75" customHeight="1">
      <c r="N382" s="298"/>
    </row>
    <row r="383" ht="12.75" customHeight="1">
      <c r="N383" s="298"/>
    </row>
    <row r="384" ht="12.75" customHeight="1">
      <c r="N384" s="298"/>
    </row>
    <row r="385" ht="12.75" customHeight="1">
      <c r="N385" s="298"/>
    </row>
    <row r="386" ht="12.75" customHeight="1">
      <c r="N386" s="298"/>
    </row>
    <row r="387" ht="12.75" customHeight="1">
      <c r="N387" s="298"/>
    </row>
    <row r="388" ht="12.75" customHeight="1">
      <c r="N388" s="298"/>
    </row>
    <row r="389" ht="12.75" customHeight="1">
      <c r="N389" s="298"/>
    </row>
    <row r="390" ht="12.75" customHeight="1">
      <c r="N390" s="298"/>
    </row>
    <row r="391" ht="12.75" customHeight="1">
      <c r="N391" s="298"/>
    </row>
    <row r="392" ht="12.75" customHeight="1">
      <c r="N392" s="298"/>
    </row>
    <row r="393" ht="12.75" customHeight="1">
      <c r="N393" s="298"/>
    </row>
    <row r="394" ht="12.75" customHeight="1">
      <c r="N394" s="298"/>
    </row>
    <row r="395" ht="12.75" customHeight="1">
      <c r="N395" s="298"/>
    </row>
    <row r="396" ht="12.75" customHeight="1">
      <c r="N396" s="298"/>
    </row>
    <row r="397" ht="12.75" customHeight="1">
      <c r="N397" s="298"/>
    </row>
    <row r="398" ht="12.75" customHeight="1">
      <c r="N398" s="298"/>
    </row>
    <row r="399" ht="12.75" customHeight="1">
      <c r="N399" s="298"/>
    </row>
    <row r="400" ht="12.75" customHeight="1">
      <c r="N400" s="298"/>
    </row>
    <row r="401" ht="12.75" customHeight="1">
      <c r="N401" s="298"/>
    </row>
    <row r="402" ht="12.75" customHeight="1">
      <c r="N402" s="298"/>
    </row>
    <row r="403" ht="12.75" customHeight="1">
      <c r="N403" s="298"/>
    </row>
    <row r="404" ht="12.75" customHeight="1">
      <c r="N404" s="298"/>
    </row>
    <row r="405" ht="12.75" customHeight="1">
      <c r="N405" s="298"/>
    </row>
    <row r="406" ht="12.75" customHeight="1">
      <c r="N406" s="298"/>
    </row>
    <row r="407" ht="12.75" customHeight="1">
      <c r="N407" s="298"/>
    </row>
    <row r="408" ht="12.75" customHeight="1">
      <c r="N408" s="298"/>
    </row>
    <row r="409" ht="12.75" customHeight="1">
      <c r="N409" s="298"/>
    </row>
    <row r="410" ht="12.75" customHeight="1">
      <c r="N410" s="298"/>
    </row>
    <row r="411" ht="12.75" customHeight="1">
      <c r="N411" s="298"/>
    </row>
    <row r="412" ht="12.75" customHeight="1">
      <c r="N412" s="298"/>
    </row>
    <row r="413" ht="12.75" customHeight="1">
      <c r="N413" s="298"/>
    </row>
    <row r="414" ht="12.75" customHeight="1">
      <c r="N414" s="298"/>
    </row>
    <row r="415" ht="12.75" customHeight="1">
      <c r="N415" s="298"/>
    </row>
    <row r="416" ht="12.75" customHeight="1">
      <c r="N416" s="298"/>
    </row>
    <row r="417" ht="12.75" customHeight="1">
      <c r="N417" s="298"/>
    </row>
    <row r="418" ht="12.75" customHeight="1">
      <c r="N418" s="298"/>
    </row>
    <row r="419" ht="12.75" customHeight="1">
      <c r="N419" s="298"/>
    </row>
    <row r="420" ht="12.75" customHeight="1">
      <c r="N420" s="298"/>
    </row>
    <row r="421" ht="12.75" customHeight="1">
      <c r="N421" s="298"/>
    </row>
    <row r="422" ht="12.75" customHeight="1">
      <c r="N422" s="298"/>
    </row>
    <row r="423" ht="12.75" customHeight="1">
      <c r="N423" s="298"/>
    </row>
    <row r="424" ht="12.75" customHeight="1">
      <c r="N424" s="298"/>
    </row>
    <row r="425" ht="12.75" customHeight="1">
      <c r="N425" s="298"/>
    </row>
    <row r="426" ht="12.75" customHeight="1">
      <c r="N426" s="298"/>
    </row>
    <row r="427" ht="12.75" customHeight="1">
      <c r="N427" s="298"/>
    </row>
    <row r="428" ht="12.75" customHeight="1">
      <c r="N428" s="298"/>
    </row>
    <row r="429" ht="12.75" customHeight="1">
      <c r="N429" s="298"/>
    </row>
    <row r="430" ht="12.75" customHeight="1">
      <c r="N430" s="298"/>
    </row>
    <row r="431" ht="12.75" customHeight="1">
      <c r="N431" s="298"/>
    </row>
    <row r="432" ht="12.75" customHeight="1">
      <c r="N432" s="298"/>
    </row>
    <row r="433" ht="12.75" customHeight="1">
      <c r="N433" s="298"/>
    </row>
    <row r="434" ht="12.75" customHeight="1">
      <c r="N434" s="298"/>
    </row>
    <row r="435" ht="12.75" customHeight="1">
      <c r="N435" s="298"/>
    </row>
    <row r="436" ht="12.75" customHeight="1">
      <c r="N436" s="298"/>
    </row>
    <row r="437" ht="12.75" customHeight="1">
      <c r="N437" s="298"/>
    </row>
    <row r="438" ht="12.75" customHeight="1">
      <c r="N438" s="298"/>
    </row>
    <row r="439" ht="12.75" customHeight="1">
      <c r="N439" s="298"/>
    </row>
    <row r="440" ht="12.75" customHeight="1">
      <c r="N440" s="298"/>
    </row>
    <row r="441" ht="12.75" customHeight="1">
      <c r="N441" s="298"/>
    </row>
    <row r="442" ht="12.75" customHeight="1">
      <c r="N442" s="298"/>
    </row>
    <row r="443" ht="12.75" customHeight="1">
      <c r="N443" s="298"/>
    </row>
    <row r="444" ht="12.75" customHeight="1">
      <c r="N444" s="298"/>
    </row>
    <row r="445" ht="12.75" customHeight="1">
      <c r="N445" s="298"/>
    </row>
    <row r="446" ht="12.75" customHeight="1">
      <c r="N446" s="298"/>
    </row>
    <row r="447" ht="12.75" customHeight="1">
      <c r="N447" s="298"/>
    </row>
    <row r="448" ht="12.75" customHeight="1">
      <c r="N448" s="298"/>
    </row>
    <row r="449" ht="12.75" customHeight="1">
      <c r="N449" s="298"/>
    </row>
    <row r="450" ht="12.75" customHeight="1">
      <c r="N450" s="298"/>
    </row>
    <row r="451" ht="12.75" customHeight="1">
      <c r="N451" s="298"/>
    </row>
    <row r="452" ht="12.75" customHeight="1">
      <c r="N452" s="298"/>
    </row>
    <row r="453" ht="12.75" customHeight="1">
      <c r="N453" s="298"/>
    </row>
    <row r="454" ht="12.75" customHeight="1">
      <c r="N454" s="298"/>
    </row>
    <row r="455" ht="12.75" customHeight="1">
      <c r="N455" s="298"/>
    </row>
    <row r="456" ht="12.75" customHeight="1">
      <c r="N456" s="298"/>
    </row>
    <row r="457" ht="12.75" customHeight="1">
      <c r="N457" s="298"/>
    </row>
    <row r="458" ht="12.75" customHeight="1">
      <c r="N458" s="298"/>
    </row>
    <row r="459" ht="12.75" customHeight="1">
      <c r="N459" s="298"/>
    </row>
    <row r="460" ht="12.75" customHeight="1">
      <c r="N460" s="298"/>
    </row>
    <row r="461" ht="12.75" customHeight="1">
      <c r="N461" s="298"/>
    </row>
    <row r="462" ht="12.75" customHeight="1">
      <c r="N462" s="298"/>
    </row>
    <row r="463" ht="12.75" customHeight="1">
      <c r="N463" s="298"/>
    </row>
    <row r="464" ht="12.75" customHeight="1">
      <c r="N464" s="298"/>
    </row>
    <row r="465" ht="12.75" customHeight="1">
      <c r="N465" s="298"/>
    </row>
    <row r="466" ht="12.75" customHeight="1">
      <c r="N466" s="298"/>
    </row>
    <row r="467" ht="12.75" customHeight="1">
      <c r="N467" s="298"/>
    </row>
    <row r="468" ht="12.75" customHeight="1">
      <c r="N468" s="298"/>
    </row>
    <row r="469" ht="12.75" customHeight="1">
      <c r="N469" s="298"/>
    </row>
    <row r="470" ht="12.75" customHeight="1">
      <c r="N470" s="298"/>
    </row>
    <row r="471" ht="12.75" customHeight="1">
      <c r="N471" s="298"/>
    </row>
    <row r="472" ht="12.75" customHeight="1">
      <c r="N472" s="298"/>
    </row>
    <row r="473" ht="12.75" customHeight="1">
      <c r="N473" s="298"/>
    </row>
    <row r="474" ht="12.75" customHeight="1">
      <c r="N474" s="298"/>
    </row>
    <row r="475" ht="12.75" customHeight="1">
      <c r="N475" s="298"/>
    </row>
    <row r="476" ht="12.75" customHeight="1">
      <c r="N476" s="298"/>
    </row>
    <row r="477" ht="12.75" customHeight="1">
      <c r="N477" s="298"/>
    </row>
    <row r="478" ht="12.75" customHeight="1">
      <c r="N478" s="298"/>
    </row>
    <row r="479" ht="12.75" customHeight="1">
      <c r="N479" s="298"/>
    </row>
    <row r="480" ht="12.75" customHeight="1">
      <c r="N480" s="298"/>
    </row>
    <row r="481" ht="12.75" customHeight="1">
      <c r="N481" s="298"/>
    </row>
    <row r="482" ht="12.75" customHeight="1">
      <c r="N482" s="298"/>
    </row>
    <row r="483" ht="12.75" customHeight="1">
      <c r="N483" s="298"/>
    </row>
    <row r="484" ht="12.75" customHeight="1">
      <c r="N484" s="298"/>
    </row>
    <row r="485" ht="12.75" customHeight="1">
      <c r="N485" s="298"/>
    </row>
    <row r="486" ht="12.75" customHeight="1">
      <c r="N486" s="298"/>
    </row>
    <row r="487" ht="12.75" customHeight="1">
      <c r="N487" s="298"/>
    </row>
    <row r="488" ht="12.75" customHeight="1">
      <c r="N488" s="298"/>
    </row>
    <row r="489" ht="12.75" customHeight="1">
      <c r="N489" s="298"/>
    </row>
    <row r="490" ht="12.75" customHeight="1">
      <c r="N490" s="298"/>
    </row>
    <row r="491" ht="12.75" customHeight="1">
      <c r="N491" s="298"/>
    </row>
    <row r="492" ht="12.75" customHeight="1">
      <c r="N492" s="298"/>
    </row>
    <row r="493" ht="12.75" customHeight="1">
      <c r="N493" s="298"/>
    </row>
    <row r="494" ht="12.75" customHeight="1">
      <c r="N494" s="298"/>
    </row>
    <row r="495" ht="12.75" customHeight="1">
      <c r="N495" s="298"/>
    </row>
    <row r="496" ht="12.75" customHeight="1">
      <c r="N496" s="298"/>
    </row>
    <row r="497" ht="12.75" customHeight="1">
      <c r="N497" s="298"/>
    </row>
    <row r="498" ht="12.75" customHeight="1">
      <c r="N498" s="298"/>
    </row>
    <row r="499" ht="12.75" customHeight="1">
      <c r="N499" s="298"/>
    </row>
    <row r="500" ht="12.75" customHeight="1">
      <c r="N500" s="298"/>
    </row>
    <row r="501" ht="12.75" customHeight="1">
      <c r="N501" s="298"/>
    </row>
    <row r="502" ht="12.75" customHeight="1">
      <c r="N502" s="298"/>
    </row>
    <row r="503" ht="12.75" customHeight="1">
      <c r="N503" s="298"/>
    </row>
    <row r="504" ht="12.75" customHeight="1">
      <c r="N504" s="298"/>
    </row>
    <row r="505" ht="12.75" customHeight="1">
      <c r="N505" s="298"/>
    </row>
    <row r="506" ht="12.75" customHeight="1">
      <c r="N506" s="298"/>
    </row>
    <row r="507" ht="12.75" customHeight="1">
      <c r="N507" s="298"/>
    </row>
    <row r="508" ht="12.75" customHeight="1">
      <c r="N508" s="298"/>
    </row>
    <row r="509" ht="12.75" customHeight="1">
      <c r="N509" s="298"/>
    </row>
    <row r="510" ht="12.75" customHeight="1">
      <c r="N510" s="298"/>
    </row>
    <row r="511" ht="12.75" customHeight="1">
      <c r="N511" s="298"/>
    </row>
    <row r="512" ht="12.75" customHeight="1">
      <c r="N512" s="298"/>
    </row>
    <row r="513" ht="12.75" customHeight="1">
      <c r="N513" s="298"/>
    </row>
    <row r="514" ht="12.75" customHeight="1">
      <c r="N514" s="298"/>
    </row>
    <row r="515" ht="12.75" customHeight="1">
      <c r="N515" s="298"/>
    </row>
    <row r="516" ht="12.75" customHeight="1">
      <c r="N516" s="298"/>
    </row>
    <row r="517" ht="12.75" customHeight="1">
      <c r="N517" s="298"/>
    </row>
    <row r="518" ht="12.75" customHeight="1">
      <c r="N518" s="298"/>
    </row>
    <row r="519" ht="12.75" customHeight="1">
      <c r="N519" s="298"/>
    </row>
    <row r="520" ht="12.75" customHeight="1">
      <c r="N520" s="298"/>
    </row>
    <row r="521" ht="12.75" customHeight="1">
      <c r="N521" s="298"/>
    </row>
    <row r="522" ht="12.75" customHeight="1">
      <c r="N522" s="298"/>
    </row>
    <row r="523" ht="12.75" customHeight="1">
      <c r="N523" s="298"/>
    </row>
    <row r="524" ht="12.75" customHeight="1">
      <c r="N524" s="298"/>
    </row>
    <row r="525" ht="12.75" customHeight="1">
      <c r="N525" s="298"/>
    </row>
    <row r="526" ht="12.75" customHeight="1">
      <c r="N526" s="298"/>
    </row>
    <row r="527" ht="12.75" customHeight="1">
      <c r="N527" s="298"/>
    </row>
    <row r="528" ht="12.75" customHeight="1">
      <c r="N528" s="298"/>
    </row>
    <row r="529" ht="12.75" customHeight="1">
      <c r="N529" s="298"/>
    </row>
    <row r="530" ht="12.75" customHeight="1">
      <c r="N530" s="298"/>
    </row>
    <row r="531" ht="12.75" customHeight="1">
      <c r="N531" s="298"/>
    </row>
    <row r="532" ht="12.75" customHeight="1">
      <c r="N532" s="298"/>
    </row>
    <row r="533" ht="12.75" customHeight="1">
      <c r="N533" s="298"/>
    </row>
    <row r="534" ht="12.75" customHeight="1">
      <c r="N534" s="298"/>
    </row>
    <row r="535" ht="12.75" customHeight="1">
      <c r="N535" s="298"/>
    </row>
    <row r="536" ht="12.75" customHeight="1">
      <c r="N536" s="298"/>
    </row>
    <row r="537" ht="12.75" customHeight="1">
      <c r="N537" s="298"/>
    </row>
    <row r="538" ht="12.75" customHeight="1">
      <c r="N538" s="298"/>
    </row>
    <row r="539" ht="12.75" customHeight="1">
      <c r="N539" s="298"/>
    </row>
    <row r="540" ht="12.75" customHeight="1">
      <c r="N540" s="298"/>
    </row>
    <row r="541" ht="12.75" customHeight="1">
      <c r="N541" s="298"/>
    </row>
    <row r="542" ht="12.75" customHeight="1">
      <c r="N542" s="298"/>
    </row>
    <row r="543" ht="12.75" customHeight="1">
      <c r="N543" s="298"/>
    </row>
    <row r="544" ht="12.75" customHeight="1">
      <c r="N544" s="298"/>
    </row>
    <row r="545" ht="12.75" customHeight="1">
      <c r="N545" s="298"/>
    </row>
    <row r="546" ht="12.75" customHeight="1">
      <c r="N546" s="298"/>
    </row>
    <row r="547" ht="12.75" customHeight="1">
      <c r="N547" s="298"/>
    </row>
    <row r="548" ht="12.75" customHeight="1">
      <c r="N548" s="298"/>
    </row>
    <row r="549" ht="12.75" customHeight="1">
      <c r="N549" s="298"/>
    </row>
    <row r="550" ht="12.75" customHeight="1">
      <c r="N550" s="298"/>
    </row>
    <row r="551" ht="12.75" customHeight="1">
      <c r="N551" s="298"/>
    </row>
    <row r="552" ht="12.75" customHeight="1">
      <c r="N552" s="298"/>
    </row>
    <row r="553" ht="12.75" customHeight="1">
      <c r="N553" s="298"/>
    </row>
    <row r="554" ht="12.75" customHeight="1">
      <c r="N554" s="298"/>
    </row>
    <row r="555" ht="12.75" customHeight="1">
      <c r="N555" s="298"/>
    </row>
    <row r="556" ht="12.75" customHeight="1">
      <c r="N556" s="298"/>
    </row>
    <row r="557" ht="12.75" customHeight="1">
      <c r="N557" s="298"/>
    </row>
    <row r="558" ht="12.75" customHeight="1">
      <c r="N558" s="298"/>
    </row>
    <row r="559" ht="12.75" customHeight="1">
      <c r="N559" s="298"/>
    </row>
    <row r="560" ht="12.75" customHeight="1">
      <c r="N560" s="298"/>
    </row>
    <row r="561" ht="12.75" customHeight="1">
      <c r="N561" s="298"/>
    </row>
    <row r="562" ht="12.75" customHeight="1">
      <c r="N562" s="298"/>
    </row>
    <row r="563" ht="12.75" customHeight="1">
      <c r="N563" s="298"/>
    </row>
    <row r="564" ht="12.75" customHeight="1">
      <c r="N564" s="298"/>
    </row>
    <row r="565" ht="12.75" customHeight="1">
      <c r="N565" s="298"/>
    </row>
    <row r="566" ht="12.75" customHeight="1">
      <c r="N566" s="298"/>
    </row>
    <row r="567" ht="12.75" customHeight="1">
      <c r="N567" s="298"/>
    </row>
    <row r="568" ht="12.75" customHeight="1">
      <c r="N568" s="298"/>
    </row>
    <row r="569" ht="12.75" customHeight="1">
      <c r="N569" s="298"/>
    </row>
    <row r="570" ht="12.75" customHeight="1">
      <c r="N570" s="298"/>
    </row>
    <row r="571" ht="12.75" customHeight="1">
      <c r="N571" s="298"/>
    </row>
    <row r="572" ht="12.75" customHeight="1">
      <c r="N572" s="298"/>
    </row>
    <row r="573" ht="12.75" customHeight="1">
      <c r="N573" s="298"/>
    </row>
    <row r="574" ht="12.75" customHeight="1">
      <c r="N574" s="298"/>
    </row>
    <row r="575" ht="12.75" customHeight="1">
      <c r="N575" s="298"/>
    </row>
    <row r="576" ht="12.75" customHeight="1">
      <c r="N576" s="298"/>
    </row>
    <row r="577" ht="12.75" customHeight="1">
      <c r="N577" s="298"/>
    </row>
    <row r="578" ht="12.75" customHeight="1">
      <c r="N578" s="298"/>
    </row>
    <row r="579" ht="12.75" customHeight="1">
      <c r="N579" s="298"/>
    </row>
    <row r="580" ht="12.75" customHeight="1">
      <c r="N580" s="298"/>
    </row>
    <row r="581" ht="12.75" customHeight="1">
      <c r="N581" s="298"/>
    </row>
    <row r="582" ht="12.75" customHeight="1">
      <c r="N582" s="298"/>
    </row>
    <row r="583" ht="12.75" customHeight="1">
      <c r="N583" s="298"/>
    </row>
    <row r="584" ht="12.75" customHeight="1">
      <c r="N584" s="298"/>
    </row>
    <row r="585" ht="12.75" customHeight="1">
      <c r="N585" s="298"/>
    </row>
    <row r="586" ht="12.75" customHeight="1">
      <c r="N586" s="298"/>
    </row>
    <row r="587" ht="12.75" customHeight="1">
      <c r="N587" s="298"/>
    </row>
    <row r="588" ht="12.75" customHeight="1">
      <c r="N588" s="298"/>
    </row>
    <row r="589" ht="12.75" customHeight="1">
      <c r="N589" s="298"/>
    </row>
    <row r="590" ht="12.75" customHeight="1">
      <c r="N590" s="298"/>
    </row>
    <row r="591" ht="12.75" customHeight="1">
      <c r="N591" s="298"/>
    </row>
    <row r="592" ht="12.75" customHeight="1">
      <c r="N592" s="298"/>
    </row>
    <row r="593" ht="12.75" customHeight="1">
      <c r="N593" s="298"/>
    </row>
    <row r="594" ht="12.75" customHeight="1">
      <c r="N594" s="298"/>
    </row>
    <row r="595" ht="12.75" customHeight="1">
      <c r="N595" s="298"/>
    </row>
    <row r="596" ht="12.75" customHeight="1">
      <c r="N596" s="298"/>
    </row>
    <row r="597" ht="12.75" customHeight="1">
      <c r="N597" s="298"/>
    </row>
    <row r="598" ht="12.75" customHeight="1">
      <c r="N598" s="298"/>
    </row>
    <row r="599" ht="12.75" customHeight="1">
      <c r="N599" s="298"/>
    </row>
    <row r="600" ht="12.75" customHeight="1">
      <c r="N600" s="298"/>
    </row>
    <row r="601" ht="12.75" customHeight="1">
      <c r="N601" s="298"/>
    </row>
    <row r="602" ht="12.75" customHeight="1">
      <c r="N602" s="298"/>
    </row>
    <row r="603" ht="12.75" customHeight="1">
      <c r="N603" s="298"/>
    </row>
    <row r="604" ht="12.75" customHeight="1">
      <c r="N604" s="298"/>
    </row>
    <row r="605" ht="12.75" customHeight="1">
      <c r="N605" s="298"/>
    </row>
    <row r="606" ht="12.75" customHeight="1">
      <c r="N606" s="298"/>
    </row>
    <row r="607" ht="12.75" customHeight="1">
      <c r="N607" s="298"/>
    </row>
    <row r="608" ht="12.75" customHeight="1">
      <c r="N608" s="298"/>
    </row>
    <row r="609" ht="12.75" customHeight="1">
      <c r="N609" s="298"/>
    </row>
    <row r="610" ht="12.75" customHeight="1">
      <c r="N610" s="298"/>
    </row>
    <row r="611" ht="12.75" customHeight="1">
      <c r="N611" s="298"/>
    </row>
    <row r="612" ht="12.75" customHeight="1">
      <c r="N612" s="298"/>
    </row>
    <row r="613" ht="12.75" customHeight="1">
      <c r="N613" s="298"/>
    </row>
    <row r="614" ht="12.75" customHeight="1">
      <c r="N614" s="298"/>
    </row>
    <row r="615" ht="12.75" customHeight="1">
      <c r="N615" s="298"/>
    </row>
    <row r="616" ht="12.75" customHeight="1">
      <c r="N616" s="298"/>
    </row>
    <row r="617" ht="12.75" customHeight="1">
      <c r="N617" s="298"/>
    </row>
    <row r="618" ht="12.75" customHeight="1">
      <c r="N618" s="298"/>
    </row>
    <row r="619" ht="12.75" customHeight="1">
      <c r="N619" s="298"/>
    </row>
    <row r="620" ht="12.75" customHeight="1">
      <c r="N620" s="298"/>
    </row>
    <row r="621" ht="12.75" customHeight="1">
      <c r="N621" s="298"/>
    </row>
    <row r="622" ht="12.75" customHeight="1">
      <c r="N622" s="298"/>
    </row>
    <row r="623" ht="12.75" customHeight="1">
      <c r="N623" s="298"/>
    </row>
    <row r="624" ht="12.75" customHeight="1">
      <c r="N624" s="298"/>
    </row>
    <row r="625" ht="12.75" customHeight="1">
      <c r="N625" s="298"/>
    </row>
    <row r="626" ht="12.75" customHeight="1">
      <c r="N626" s="298"/>
    </row>
    <row r="627" ht="12.75" customHeight="1">
      <c r="N627" s="298"/>
    </row>
    <row r="628" ht="12.75" customHeight="1">
      <c r="N628" s="298"/>
    </row>
    <row r="629" ht="12.75" customHeight="1">
      <c r="N629" s="298"/>
    </row>
    <row r="630" ht="12.75" customHeight="1">
      <c r="N630" s="298"/>
    </row>
    <row r="631" ht="12.75" customHeight="1">
      <c r="N631" s="298"/>
    </row>
    <row r="632" ht="12.75" customHeight="1">
      <c r="N632" s="298"/>
    </row>
    <row r="633" ht="12.75" customHeight="1">
      <c r="N633" s="298"/>
    </row>
    <row r="634" ht="12.75" customHeight="1">
      <c r="N634" s="298"/>
    </row>
    <row r="635" ht="12.75" customHeight="1">
      <c r="N635" s="298"/>
    </row>
    <row r="636" ht="12.75" customHeight="1">
      <c r="N636" s="298"/>
    </row>
    <row r="637" ht="12.75" customHeight="1">
      <c r="N637" s="298"/>
    </row>
    <row r="638" ht="12.75" customHeight="1">
      <c r="N638" s="298"/>
    </row>
    <row r="639" ht="12.75" customHeight="1">
      <c r="N639" s="298"/>
    </row>
    <row r="640" ht="12.75" customHeight="1">
      <c r="N640" s="298"/>
    </row>
    <row r="641" ht="12.75" customHeight="1">
      <c r="N641" s="298"/>
    </row>
    <row r="642" ht="12.75" customHeight="1">
      <c r="N642" s="298"/>
    </row>
    <row r="643" ht="12.75" customHeight="1">
      <c r="N643" s="298"/>
    </row>
    <row r="644" ht="12.75" customHeight="1">
      <c r="N644" s="298"/>
    </row>
    <row r="645" ht="12.75" customHeight="1">
      <c r="N645" s="298"/>
    </row>
    <row r="646" ht="12.75" customHeight="1">
      <c r="N646" s="298"/>
    </row>
    <row r="647" ht="12.75" customHeight="1">
      <c r="N647" s="298"/>
    </row>
    <row r="648" ht="12.75" customHeight="1">
      <c r="N648" s="298"/>
    </row>
    <row r="649" ht="12.75" customHeight="1">
      <c r="N649" s="298"/>
    </row>
    <row r="650" ht="12.75" customHeight="1">
      <c r="N650" s="298"/>
    </row>
    <row r="651" ht="12.75" customHeight="1">
      <c r="N651" s="298"/>
    </row>
    <row r="652" ht="12.75" customHeight="1">
      <c r="N652" s="298"/>
    </row>
    <row r="653" ht="12.75" customHeight="1">
      <c r="N653" s="298"/>
    </row>
    <row r="654" ht="12.75" customHeight="1">
      <c r="N654" s="298"/>
    </row>
    <row r="655" ht="12.75" customHeight="1">
      <c r="N655" s="298"/>
    </row>
    <row r="656" ht="12.75" customHeight="1">
      <c r="N656" s="298"/>
    </row>
    <row r="657" ht="12.75" customHeight="1">
      <c r="N657" s="298"/>
    </row>
    <row r="658" ht="12.75" customHeight="1">
      <c r="N658" s="298"/>
    </row>
    <row r="659" ht="12.75" customHeight="1">
      <c r="N659" s="298"/>
    </row>
    <row r="660" ht="12.75" customHeight="1">
      <c r="N660" s="298"/>
    </row>
    <row r="661" ht="12.75" customHeight="1">
      <c r="N661" s="298"/>
    </row>
    <row r="662" ht="12.75" customHeight="1">
      <c r="N662" s="298"/>
    </row>
    <row r="663" ht="12.75" customHeight="1">
      <c r="N663" s="298"/>
    </row>
    <row r="664" ht="12.75" customHeight="1">
      <c r="N664" s="298"/>
    </row>
    <row r="665" ht="12.75" customHeight="1">
      <c r="N665" s="298"/>
    </row>
    <row r="666" ht="12.75" customHeight="1">
      <c r="N666" s="298"/>
    </row>
    <row r="667" ht="12.75" customHeight="1">
      <c r="N667" s="298"/>
    </row>
    <row r="668" ht="12.75" customHeight="1">
      <c r="N668" s="298"/>
    </row>
    <row r="669" ht="12.75" customHeight="1">
      <c r="N669" s="298"/>
    </row>
    <row r="670" ht="12.75" customHeight="1">
      <c r="N670" s="298"/>
    </row>
    <row r="671" ht="12.75" customHeight="1">
      <c r="N671" s="298"/>
    </row>
    <row r="672" ht="12.75" customHeight="1">
      <c r="N672" s="298"/>
    </row>
    <row r="673" ht="12.75" customHeight="1">
      <c r="N673" s="298"/>
    </row>
    <row r="674" ht="12.75" customHeight="1">
      <c r="N674" s="298"/>
    </row>
    <row r="675" ht="12.75" customHeight="1">
      <c r="N675" s="298"/>
    </row>
    <row r="676" ht="12.75" customHeight="1">
      <c r="N676" s="298"/>
    </row>
    <row r="677" ht="12.75" customHeight="1">
      <c r="N677" s="298"/>
    </row>
    <row r="678" ht="12.75" customHeight="1">
      <c r="N678" s="298"/>
    </row>
    <row r="679" ht="12.75" customHeight="1">
      <c r="N679" s="298"/>
    </row>
    <row r="680" ht="12.75" customHeight="1">
      <c r="N680" s="298"/>
    </row>
    <row r="681" ht="12.75" customHeight="1">
      <c r="N681" s="298"/>
    </row>
    <row r="682" ht="12.75" customHeight="1">
      <c r="N682" s="298"/>
    </row>
    <row r="683" ht="12.75" customHeight="1">
      <c r="N683" s="298"/>
    </row>
    <row r="684" ht="12.75" customHeight="1">
      <c r="N684" s="298"/>
    </row>
    <row r="685" ht="12.75" customHeight="1">
      <c r="N685" s="298"/>
    </row>
    <row r="686" ht="12.75" customHeight="1">
      <c r="N686" s="298"/>
    </row>
    <row r="687" ht="12.75" customHeight="1">
      <c r="N687" s="298"/>
    </row>
    <row r="688" ht="12.75" customHeight="1">
      <c r="N688" s="298"/>
    </row>
    <row r="689" ht="12.75" customHeight="1">
      <c r="N689" s="298"/>
    </row>
    <row r="690" ht="12.75" customHeight="1">
      <c r="N690" s="298"/>
    </row>
    <row r="691" ht="12.75" customHeight="1">
      <c r="N691" s="298"/>
    </row>
    <row r="692" ht="12.75" customHeight="1">
      <c r="N692" s="298"/>
    </row>
    <row r="693" ht="12.75" customHeight="1">
      <c r="N693" s="298"/>
    </row>
    <row r="694" ht="12.75" customHeight="1">
      <c r="N694" s="298"/>
    </row>
    <row r="695" ht="12.75" customHeight="1">
      <c r="N695" s="298"/>
    </row>
    <row r="696" ht="12.75" customHeight="1">
      <c r="N696" s="298"/>
    </row>
    <row r="697" ht="12.75" customHeight="1">
      <c r="N697" s="298"/>
    </row>
    <row r="698" ht="12.75" customHeight="1">
      <c r="N698" s="298"/>
    </row>
    <row r="699" ht="12.75" customHeight="1">
      <c r="N699" s="298"/>
    </row>
    <row r="700" ht="12.75" customHeight="1">
      <c r="N700" s="298"/>
    </row>
    <row r="701" ht="12.75" customHeight="1">
      <c r="N701" s="298"/>
    </row>
    <row r="702" ht="12.75" customHeight="1">
      <c r="N702" s="298"/>
    </row>
    <row r="703" ht="12.75" customHeight="1">
      <c r="N703" s="298"/>
    </row>
    <row r="704" ht="12.75" customHeight="1">
      <c r="N704" s="298"/>
    </row>
    <row r="705" ht="12.75" customHeight="1">
      <c r="N705" s="298"/>
    </row>
    <row r="706" ht="12.75" customHeight="1">
      <c r="N706" s="298"/>
    </row>
    <row r="707" ht="12.75" customHeight="1">
      <c r="N707" s="298"/>
    </row>
    <row r="708" ht="12.75" customHeight="1">
      <c r="N708" s="298"/>
    </row>
    <row r="709" ht="12.75" customHeight="1">
      <c r="N709" s="298"/>
    </row>
    <row r="710" ht="12.75" customHeight="1">
      <c r="N710" s="298"/>
    </row>
    <row r="711" ht="12.75" customHeight="1">
      <c r="N711" s="298"/>
    </row>
    <row r="712" ht="12.75" customHeight="1">
      <c r="N712" s="298"/>
    </row>
    <row r="713" ht="12.75" customHeight="1">
      <c r="N713" s="298"/>
    </row>
    <row r="714" ht="12.75" customHeight="1">
      <c r="N714" s="298"/>
    </row>
    <row r="715" ht="12.75" customHeight="1">
      <c r="N715" s="298"/>
    </row>
    <row r="716" ht="12.75" customHeight="1">
      <c r="N716" s="298"/>
    </row>
    <row r="717" ht="12.75" customHeight="1">
      <c r="N717" s="298"/>
    </row>
    <row r="718" ht="12.75" customHeight="1">
      <c r="N718" s="298"/>
    </row>
    <row r="719" ht="12.75" customHeight="1">
      <c r="N719" s="298"/>
    </row>
    <row r="720" ht="12.75" customHeight="1">
      <c r="N720" s="298"/>
    </row>
    <row r="721" ht="12.75" customHeight="1">
      <c r="N721" s="298"/>
    </row>
    <row r="722" ht="12.75" customHeight="1">
      <c r="N722" s="298"/>
    </row>
    <row r="723" ht="12.75" customHeight="1">
      <c r="N723" s="298"/>
    </row>
    <row r="724" ht="12.75" customHeight="1">
      <c r="N724" s="298"/>
    </row>
    <row r="725" ht="12.75" customHeight="1">
      <c r="N725" s="298"/>
    </row>
    <row r="726" ht="12.75" customHeight="1">
      <c r="N726" s="298"/>
    </row>
    <row r="727" ht="12.75" customHeight="1">
      <c r="N727" s="298"/>
    </row>
    <row r="728" ht="12.75" customHeight="1">
      <c r="N728" s="298"/>
    </row>
    <row r="729" ht="12.75" customHeight="1">
      <c r="N729" s="298"/>
    </row>
    <row r="730" ht="12.75" customHeight="1">
      <c r="N730" s="298"/>
    </row>
    <row r="731" ht="12.75" customHeight="1">
      <c r="N731" s="298"/>
    </row>
    <row r="732" ht="12.75" customHeight="1">
      <c r="N732" s="298"/>
    </row>
    <row r="733" ht="12.75" customHeight="1">
      <c r="N733" s="298"/>
    </row>
    <row r="734" ht="12.75" customHeight="1">
      <c r="N734" s="298"/>
    </row>
    <row r="735" ht="12.75" customHeight="1">
      <c r="N735" s="298"/>
    </row>
    <row r="736" ht="12.75" customHeight="1">
      <c r="N736" s="298"/>
    </row>
    <row r="737" ht="12.75" customHeight="1">
      <c r="N737" s="298"/>
    </row>
    <row r="738" ht="12.75" customHeight="1">
      <c r="N738" s="298"/>
    </row>
    <row r="739" ht="12.75" customHeight="1">
      <c r="N739" s="298"/>
    </row>
    <row r="740" ht="12.75" customHeight="1">
      <c r="N740" s="298"/>
    </row>
    <row r="741" ht="12.75" customHeight="1">
      <c r="N741" s="298"/>
    </row>
    <row r="742" ht="12.75" customHeight="1">
      <c r="N742" s="298"/>
    </row>
    <row r="743" ht="12.75" customHeight="1">
      <c r="N743" s="298"/>
    </row>
    <row r="744" ht="12.75" customHeight="1">
      <c r="N744" s="298"/>
    </row>
    <row r="745" ht="12.75" customHeight="1">
      <c r="N745" s="298"/>
    </row>
    <row r="746" ht="12.75" customHeight="1">
      <c r="N746" s="298"/>
    </row>
    <row r="747" ht="12.75" customHeight="1">
      <c r="N747" s="298"/>
    </row>
    <row r="748" ht="12.75" customHeight="1">
      <c r="N748" s="298"/>
    </row>
    <row r="749" ht="12.75" customHeight="1">
      <c r="N749" s="298"/>
    </row>
    <row r="750" ht="12.75" customHeight="1">
      <c r="N750" s="298"/>
    </row>
    <row r="751" ht="12.75" customHeight="1">
      <c r="N751" s="298"/>
    </row>
    <row r="752" ht="12.75" customHeight="1">
      <c r="N752" s="298"/>
    </row>
    <row r="753" ht="12.75" customHeight="1">
      <c r="N753" s="298"/>
    </row>
    <row r="754" ht="12.75" customHeight="1">
      <c r="N754" s="298"/>
    </row>
    <row r="755" ht="12.75" customHeight="1">
      <c r="N755" s="298"/>
    </row>
    <row r="756" ht="12.75" customHeight="1">
      <c r="N756" s="298"/>
    </row>
    <row r="757" ht="12.75" customHeight="1">
      <c r="N757" s="298"/>
    </row>
    <row r="758" ht="12.75" customHeight="1">
      <c r="N758" s="298"/>
    </row>
    <row r="759" ht="12.75" customHeight="1">
      <c r="N759" s="298"/>
    </row>
    <row r="760" ht="12.75" customHeight="1">
      <c r="N760" s="298"/>
    </row>
    <row r="761" ht="12.75" customHeight="1">
      <c r="N761" s="298"/>
    </row>
    <row r="762" ht="12.75" customHeight="1">
      <c r="N762" s="298"/>
    </row>
    <row r="763" ht="12.75" customHeight="1">
      <c r="N763" s="298"/>
    </row>
    <row r="764" ht="12.75" customHeight="1">
      <c r="N764" s="298"/>
    </row>
    <row r="765" ht="12.75" customHeight="1">
      <c r="N765" s="298"/>
    </row>
    <row r="766" ht="12.75" customHeight="1">
      <c r="N766" s="298"/>
    </row>
    <row r="767" ht="12.75" customHeight="1">
      <c r="N767" s="298"/>
    </row>
    <row r="768" ht="12.75" customHeight="1">
      <c r="N768" s="298"/>
    </row>
    <row r="769" ht="12.75" customHeight="1">
      <c r="N769" s="298"/>
    </row>
    <row r="770" ht="12.75" customHeight="1">
      <c r="N770" s="298"/>
    </row>
    <row r="771" ht="12.75" customHeight="1">
      <c r="N771" s="298"/>
    </row>
    <row r="772" ht="12.75" customHeight="1">
      <c r="N772" s="298"/>
    </row>
    <row r="773" ht="12.75" customHeight="1">
      <c r="N773" s="298"/>
    </row>
    <row r="774" ht="12.75" customHeight="1">
      <c r="N774" s="298"/>
    </row>
    <row r="775" ht="12.75" customHeight="1">
      <c r="N775" s="298"/>
    </row>
    <row r="776" ht="12.75" customHeight="1">
      <c r="N776" s="298"/>
    </row>
    <row r="777" ht="12.75" customHeight="1">
      <c r="N777" s="298"/>
    </row>
    <row r="778" ht="12.75" customHeight="1">
      <c r="N778" s="298"/>
    </row>
    <row r="779" ht="12.75" customHeight="1">
      <c r="N779" s="298"/>
    </row>
    <row r="780" ht="12.75" customHeight="1">
      <c r="N780" s="298"/>
    </row>
    <row r="781" ht="12.75" customHeight="1">
      <c r="N781" s="298"/>
    </row>
    <row r="782" ht="12.75" customHeight="1">
      <c r="N782" s="298"/>
    </row>
    <row r="783" ht="12.75" customHeight="1">
      <c r="N783" s="298"/>
    </row>
    <row r="784" ht="12.75" customHeight="1">
      <c r="N784" s="298"/>
    </row>
    <row r="785" ht="12.75" customHeight="1">
      <c r="N785" s="298"/>
    </row>
    <row r="786" ht="12.75" customHeight="1">
      <c r="N786" s="298"/>
    </row>
    <row r="787" ht="12.75" customHeight="1">
      <c r="N787" s="298"/>
    </row>
    <row r="788" ht="12.75" customHeight="1">
      <c r="N788" s="298"/>
    </row>
    <row r="789" ht="12.75" customHeight="1">
      <c r="N789" s="298"/>
    </row>
    <row r="790" ht="12.75" customHeight="1">
      <c r="N790" s="298"/>
    </row>
    <row r="791" ht="12.75" customHeight="1">
      <c r="N791" s="298"/>
    </row>
    <row r="792" ht="12.75" customHeight="1">
      <c r="N792" s="298"/>
    </row>
    <row r="793" ht="12.75" customHeight="1">
      <c r="N793" s="298"/>
    </row>
    <row r="794" ht="12.75" customHeight="1">
      <c r="N794" s="298"/>
    </row>
    <row r="795" ht="12.75" customHeight="1">
      <c r="N795" s="298"/>
    </row>
    <row r="796" ht="12.75" customHeight="1">
      <c r="N796" s="298"/>
    </row>
    <row r="797" ht="12.75" customHeight="1">
      <c r="N797" s="298"/>
    </row>
    <row r="798" ht="12.75" customHeight="1">
      <c r="N798" s="298"/>
    </row>
    <row r="799" ht="12.75" customHeight="1">
      <c r="N799" s="298"/>
    </row>
    <row r="800" ht="12.75" customHeight="1">
      <c r="N800" s="298"/>
    </row>
    <row r="801" ht="12.75" customHeight="1">
      <c r="N801" s="298"/>
    </row>
    <row r="802" ht="12.75" customHeight="1">
      <c r="N802" s="298"/>
    </row>
    <row r="803" ht="12.75" customHeight="1">
      <c r="N803" s="298"/>
    </row>
    <row r="804" ht="12.75" customHeight="1">
      <c r="N804" s="298"/>
    </row>
    <row r="805" ht="12.75" customHeight="1">
      <c r="N805" s="298"/>
    </row>
    <row r="806" ht="12.75" customHeight="1">
      <c r="N806" s="298"/>
    </row>
    <row r="807" ht="12.75" customHeight="1">
      <c r="N807" s="298"/>
    </row>
    <row r="808" ht="12.75" customHeight="1">
      <c r="N808" s="298"/>
    </row>
    <row r="809" ht="12.75" customHeight="1">
      <c r="N809" s="298"/>
    </row>
    <row r="810" ht="12.75" customHeight="1">
      <c r="N810" s="298"/>
    </row>
    <row r="811" ht="12.75" customHeight="1">
      <c r="N811" s="298"/>
    </row>
    <row r="812" ht="12.75" customHeight="1">
      <c r="N812" s="298"/>
    </row>
    <row r="813" ht="12.75" customHeight="1">
      <c r="N813" s="298"/>
    </row>
    <row r="814" ht="12.75" customHeight="1">
      <c r="N814" s="298"/>
    </row>
    <row r="815" ht="12.75" customHeight="1">
      <c r="N815" s="298"/>
    </row>
    <row r="816" ht="12.75" customHeight="1">
      <c r="N816" s="298"/>
    </row>
    <row r="817" ht="12.75" customHeight="1">
      <c r="N817" s="298"/>
    </row>
    <row r="818" ht="12.75" customHeight="1">
      <c r="N818" s="298"/>
    </row>
    <row r="819" ht="12.75" customHeight="1">
      <c r="N819" s="298"/>
    </row>
    <row r="820" ht="12.75" customHeight="1">
      <c r="N820" s="298"/>
    </row>
    <row r="821" ht="12.75" customHeight="1">
      <c r="N821" s="298"/>
    </row>
    <row r="822" ht="12.75" customHeight="1">
      <c r="N822" s="298"/>
    </row>
    <row r="823" ht="12.75" customHeight="1">
      <c r="N823" s="298"/>
    </row>
    <row r="824" ht="12.75" customHeight="1">
      <c r="N824" s="298"/>
    </row>
    <row r="825" ht="12.75" customHeight="1">
      <c r="N825" s="298"/>
    </row>
    <row r="826" ht="12.75" customHeight="1">
      <c r="N826" s="298"/>
    </row>
    <row r="827" ht="12.75" customHeight="1">
      <c r="N827" s="298"/>
    </row>
    <row r="828" ht="12.75" customHeight="1">
      <c r="N828" s="298"/>
    </row>
    <row r="829" ht="12.75" customHeight="1">
      <c r="N829" s="298"/>
    </row>
    <row r="830" ht="12.75" customHeight="1">
      <c r="N830" s="298"/>
    </row>
    <row r="831" ht="12.75" customHeight="1">
      <c r="N831" s="298"/>
    </row>
    <row r="832" ht="12.75" customHeight="1">
      <c r="N832" s="298"/>
    </row>
    <row r="833" ht="12.75" customHeight="1">
      <c r="N833" s="298"/>
    </row>
    <row r="834" ht="12.75" customHeight="1">
      <c r="N834" s="298"/>
    </row>
    <row r="835" ht="12.75" customHeight="1">
      <c r="N835" s="298"/>
    </row>
    <row r="836" ht="12.75" customHeight="1">
      <c r="N836" s="298"/>
    </row>
    <row r="837" ht="12.75" customHeight="1">
      <c r="N837" s="298"/>
    </row>
    <row r="838" ht="12.75" customHeight="1">
      <c r="N838" s="298"/>
    </row>
    <row r="839" ht="12.75" customHeight="1">
      <c r="N839" s="298"/>
    </row>
    <row r="840" ht="12.75" customHeight="1">
      <c r="N840" s="298"/>
    </row>
    <row r="841" ht="12.75" customHeight="1">
      <c r="N841" s="298"/>
    </row>
    <row r="842" ht="12.75" customHeight="1">
      <c r="N842" s="298"/>
    </row>
    <row r="843" ht="12.75" customHeight="1">
      <c r="N843" s="298"/>
    </row>
    <row r="844" ht="12.75" customHeight="1">
      <c r="N844" s="298"/>
    </row>
    <row r="845" ht="12.75" customHeight="1">
      <c r="N845" s="298"/>
    </row>
    <row r="846" ht="12.75" customHeight="1">
      <c r="N846" s="298"/>
    </row>
    <row r="847" ht="12.75" customHeight="1">
      <c r="N847" s="298"/>
    </row>
    <row r="848" ht="12.75" customHeight="1">
      <c r="N848" s="298"/>
    </row>
    <row r="849" ht="12.75" customHeight="1">
      <c r="N849" s="298"/>
    </row>
    <row r="850" ht="12.75" customHeight="1">
      <c r="N850" s="298"/>
    </row>
    <row r="851" ht="12.75" customHeight="1">
      <c r="N851" s="298"/>
    </row>
    <row r="852" ht="12.75" customHeight="1">
      <c r="N852" s="298"/>
    </row>
    <row r="853" ht="12.75" customHeight="1">
      <c r="N853" s="298"/>
    </row>
    <row r="854" ht="12.75" customHeight="1">
      <c r="N854" s="298"/>
    </row>
    <row r="855" ht="12.75" customHeight="1">
      <c r="N855" s="298"/>
    </row>
    <row r="856" ht="12.75" customHeight="1">
      <c r="N856" s="298"/>
    </row>
    <row r="857" ht="12.75" customHeight="1">
      <c r="N857" s="298"/>
    </row>
    <row r="858" ht="12.75" customHeight="1">
      <c r="N858" s="298"/>
    </row>
    <row r="859" ht="12.75" customHeight="1">
      <c r="N859" s="298"/>
    </row>
    <row r="860" ht="12.75" customHeight="1">
      <c r="N860" s="298"/>
    </row>
    <row r="861" ht="12.75" customHeight="1">
      <c r="N861" s="298"/>
    </row>
    <row r="862" ht="12.75" customHeight="1">
      <c r="N862" s="298"/>
    </row>
    <row r="863" ht="12.75" customHeight="1">
      <c r="N863" s="298"/>
    </row>
    <row r="864" ht="12.75" customHeight="1">
      <c r="N864" s="298"/>
    </row>
    <row r="865" ht="12.75" customHeight="1">
      <c r="N865" s="298"/>
    </row>
    <row r="866" ht="12.75" customHeight="1">
      <c r="N866" s="298"/>
    </row>
    <row r="867" ht="12.75" customHeight="1">
      <c r="N867" s="298"/>
    </row>
    <row r="868" ht="12.75" customHeight="1">
      <c r="N868" s="298"/>
    </row>
    <row r="869" ht="12.75" customHeight="1">
      <c r="N869" s="298"/>
    </row>
    <row r="870" ht="12.75" customHeight="1">
      <c r="N870" s="298"/>
    </row>
    <row r="871" ht="12.75" customHeight="1">
      <c r="N871" s="298"/>
    </row>
    <row r="872" ht="12.75" customHeight="1">
      <c r="N872" s="298"/>
    </row>
    <row r="873" ht="12.75" customHeight="1">
      <c r="N873" s="298"/>
    </row>
    <row r="874" ht="12.75" customHeight="1">
      <c r="N874" s="298"/>
    </row>
    <row r="875" ht="12.75" customHeight="1">
      <c r="N875" s="298"/>
    </row>
    <row r="876" ht="12.75" customHeight="1">
      <c r="N876" s="298"/>
    </row>
    <row r="877" ht="12.75" customHeight="1">
      <c r="N877" s="298"/>
    </row>
    <row r="878" ht="12.75" customHeight="1">
      <c r="N878" s="298"/>
    </row>
    <row r="879" ht="12.75" customHeight="1">
      <c r="N879" s="298"/>
    </row>
    <row r="880" ht="12.75" customHeight="1">
      <c r="N880" s="298"/>
    </row>
    <row r="881" ht="12.75" customHeight="1">
      <c r="N881" s="298"/>
    </row>
    <row r="882" ht="12.75" customHeight="1">
      <c r="N882" s="298"/>
    </row>
    <row r="883" ht="12.75" customHeight="1">
      <c r="N883" s="298"/>
    </row>
    <row r="884" ht="12.75" customHeight="1">
      <c r="N884" s="298"/>
    </row>
    <row r="885" ht="12.75" customHeight="1">
      <c r="N885" s="298"/>
    </row>
    <row r="886" ht="12.75" customHeight="1">
      <c r="N886" s="298"/>
    </row>
    <row r="887" ht="12.75" customHeight="1">
      <c r="N887" s="298"/>
    </row>
    <row r="888" ht="12.75" customHeight="1">
      <c r="N888" s="298"/>
    </row>
    <row r="889" ht="12.75" customHeight="1">
      <c r="N889" s="298"/>
    </row>
    <row r="890" ht="12.75" customHeight="1">
      <c r="N890" s="298"/>
    </row>
    <row r="891" ht="12.75" customHeight="1">
      <c r="N891" s="298"/>
    </row>
    <row r="892" ht="12.75" customHeight="1">
      <c r="N892" s="298"/>
    </row>
    <row r="893" ht="12.75" customHeight="1">
      <c r="N893" s="298"/>
    </row>
    <row r="894" ht="12.75" customHeight="1">
      <c r="N894" s="298"/>
    </row>
    <row r="895" ht="12.75" customHeight="1">
      <c r="N895" s="298"/>
    </row>
    <row r="896" ht="12.75" customHeight="1">
      <c r="N896" s="298"/>
    </row>
    <row r="897" ht="12.75" customHeight="1">
      <c r="N897" s="298"/>
    </row>
    <row r="898" ht="12.75" customHeight="1">
      <c r="N898" s="298"/>
    </row>
    <row r="899" ht="12.75" customHeight="1">
      <c r="N899" s="298"/>
    </row>
    <row r="900" ht="12.75" customHeight="1">
      <c r="N900" s="298"/>
    </row>
    <row r="901" ht="12.75" customHeight="1">
      <c r="N901" s="298"/>
    </row>
    <row r="902" ht="12.75" customHeight="1">
      <c r="N902" s="298"/>
    </row>
    <row r="903" ht="12.75" customHeight="1">
      <c r="N903" s="298"/>
    </row>
    <row r="904" ht="12.75" customHeight="1">
      <c r="N904" s="298"/>
    </row>
    <row r="905" ht="12.75" customHeight="1">
      <c r="N905" s="298"/>
    </row>
    <row r="906" ht="12.75" customHeight="1">
      <c r="N906" s="298"/>
    </row>
    <row r="907" ht="12.75" customHeight="1">
      <c r="N907" s="298"/>
    </row>
    <row r="908" ht="12.75" customHeight="1">
      <c r="N908" s="298"/>
    </row>
    <row r="909" ht="12.75" customHeight="1">
      <c r="N909" s="298"/>
    </row>
    <row r="910" ht="12.75" customHeight="1">
      <c r="N910" s="298"/>
    </row>
    <row r="911" ht="12.75" customHeight="1">
      <c r="N911" s="298"/>
    </row>
    <row r="912" ht="12.75" customHeight="1">
      <c r="N912" s="298"/>
    </row>
    <row r="913" ht="12.75" customHeight="1">
      <c r="N913" s="298"/>
    </row>
    <row r="914" ht="12.75" customHeight="1">
      <c r="N914" s="298"/>
    </row>
    <row r="915" ht="12.75" customHeight="1">
      <c r="N915" s="298"/>
    </row>
    <row r="916" ht="12.75" customHeight="1">
      <c r="N916" s="298"/>
    </row>
    <row r="917" ht="12.75" customHeight="1">
      <c r="N917" s="298"/>
    </row>
    <row r="918" ht="12.75" customHeight="1">
      <c r="N918" s="298"/>
    </row>
    <row r="919" ht="12.75" customHeight="1">
      <c r="N919" s="298"/>
    </row>
    <row r="920" ht="12.75" customHeight="1">
      <c r="N920" s="298"/>
    </row>
    <row r="921" ht="12.75" customHeight="1">
      <c r="N921" s="298"/>
    </row>
    <row r="922" ht="12.75" customHeight="1">
      <c r="N922" s="298"/>
    </row>
    <row r="923" ht="12.75" customHeight="1">
      <c r="N923" s="298"/>
    </row>
    <row r="924" ht="12.75" customHeight="1">
      <c r="N924" s="298"/>
    </row>
    <row r="925" ht="12.75" customHeight="1">
      <c r="N925" s="298"/>
    </row>
    <row r="926" ht="12.75" customHeight="1">
      <c r="N926" s="298"/>
    </row>
    <row r="927" ht="12.75" customHeight="1">
      <c r="N927" s="298"/>
    </row>
    <row r="928" ht="12.75" customHeight="1">
      <c r="N928" s="298"/>
    </row>
    <row r="929" ht="12.75" customHeight="1">
      <c r="N929" s="298"/>
    </row>
    <row r="930" ht="12.75" customHeight="1">
      <c r="N930" s="298"/>
    </row>
    <row r="931" ht="12.75" customHeight="1">
      <c r="N931" s="298"/>
    </row>
    <row r="932" ht="12.75" customHeight="1">
      <c r="N932" s="298"/>
    </row>
    <row r="933" ht="12.75" customHeight="1">
      <c r="N933" s="298"/>
    </row>
    <row r="934" ht="12.75" customHeight="1">
      <c r="N934" s="298"/>
    </row>
    <row r="935" ht="12.75" customHeight="1">
      <c r="N935" s="298"/>
    </row>
    <row r="936" ht="12.75" customHeight="1">
      <c r="N936" s="298"/>
    </row>
    <row r="937" ht="12.75" customHeight="1">
      <c r="N937" s="298"/>
    </row>
    <row r="938" ht="12.75" customHeight="1">
      <c r="N938" s="298"/>
    </row>
    <row r="939" ht="12.75" customHeight="1">
      <c r="N939" s="298"/>
    </row>
    <row r="940" ht="12.75" customHeight="1">
      <c r="N940" s="298"/>
    </row>
    <row r="941" ht="12.75" customHeight="1">
      <c r="N941" s="298"/>
    </row>
    <row r="942" ht="12.75" customHeight="1">
      <c r="N942" s="298"/>
    </row>
    <row r="943" ht="12.75" customHeight="1">
      <c r="N943" s="298"/>
    </row>
    <row r="944" ht="12.75" customHeight="1">
      <c r="N944" s="298"/>
    </row>
    <row r="945" ht="12.75" customHeight="1">
      <c r="N945" s="298"/>
    </row>
    <row r="946" ht="12.75" customHeight="1">
      <c r="N946" s="298"/>
    </row>
    <row r="947" ht="12.75" customHeight="1">
      <c r="N947" s="298"/>
    </row>
    <row r="948" ht="12.75" customHeight="1">
      <c r="N948" s="298"/>
    </row>
    <row r="949" ht="12.75" customHeight="1">
      <c r="N949" s="298"/>
    </row>
    <row r="950" ht="12.75" customHeight="1">
      <c r="N950" s="298"/>
    </row>
    <row r="951" ht="12.75" customHeight="1">
      <c r="N951" s="298"/>
    </row>
    <row r="952" ht="12.75" customHeight="1">
      <c r="N952" s="298"/>
    </row>
    <row r="953" ht="12.75" customHeight="1">
      <c r="N953" s="298"/>
    </row>
    <row r="954" ht="12.75" customHeight="1">
      <c r="N954" s="298"/>
    </row>
    <row r="955" ht="12.75" customHeight="1">
      <c r="N955" s="298"/>
    </row>
    <row r="956" ht="12.75" customHeight="1">
      <c r="N956" s="298"/>
    </row>
    <row r="957" ht="12.75" customHeight="1">
      <c r="N957" s="298"/>
    </row>
    <row r="958" ht="12.75" customHeight="1">
      <c r="N958" s="298"/>
    </row>
    <row r="959" ht="12.75" customHeight="1">
      <c r="N959" s="298"/>
    </row>
    <row r="960" ht="12.75" customHeight="1">
      <c r="N960" s="298"/>
    </row>
    <row r="961" ht="12.75" customHeight="1">
      <c r="N961" s="298"/>
    </row>
    <row r="962" ht="12.75" customHeight="1">
      <c r="N962" s="298"/>
    </row>
    <row r="963" ht="12.75" customHeight="1">
      <c r="N963" s="298"/>
    </row>
    <row r="964" ht="12.75" customHeight="1">
      <c r="N964" s="298"/>
    </row>
    <row r="965" ht="12.75" customHeight="1">
      <c r="N965" s="298"/>
    </row>
    <row r="966" ht="12.75" customHeight="1">
      <c r="N966" s="298"/>
    </row>
    <row r="967" ht="12.75" customHeight="1">
      <c r="N967" s="298"/>
    </row>
    <row r="968" ht="12.75" customHeight="1">
      <c r="N968" s="298"/>
    </row>
    <row r="969" ht="12.75" customHeight="1">
      <c r="N969" s="298"/>
    </row>
    <row r="970" ht="12.75" customHeight="1">
      <c r="N970" s="298"/>
    </row>
    <row r="971" ht="12.75" customHeight="1">
      <c r="N971" s="298"/>
    </row>
    <row r="972" ht="12.75" customHeight="1">
      <c r="N972" s="298"/>
    </row>
    <row r="973" ht="12.75" customHeight="1">
      <c r="N973" s="298"/>
    </row>
    <row r="974" ht="12.75" customHeight="1">
      <c r="N974" s="298"/>
    </row>
    <row r="975" ht="12.75" customHeight="1">
      <c r="N975" s="298"/>
    </row>
    <row r="976" ht="12.75" customHeight="1">
      <c r="N976" s="298"/>
    </row>
    <row r="977" ht="12.75" customHeight="1">
      <c r="N977" s="298"/>
    </row>
    <row r="978" ht="12.75" customHeight="1">
      <c r="N978" s="298"/>
    </row>
    <row r="979" ht="12.75" customHeight="1">
      <c r="N979" s="298"/>
    </row>
    <row r="980" ht="12.75" customHeight="1">
      <c r="N980" s="298"/>
    </row>
    <row r="981" ht="12.75" customHeight="1">
      <c r="N981" s="298"/>
    </row>
    <row r="982" ht="12.75" customHeight="1">
      <c r="N982" s="298"/>
    </row>
    <row r="983" ht="12.75" customHeight="1">
      <c r="N983" s="298"/>
    </row>
    <row r="984" ht="12.75" customHeight="1">
      <c r="N984" s="298"/>
    </row>
    <row r="985" ht="12.75" customHeight="1">
      <c r="N985" s="298"/>
    </row>
    <row r="986" ht="12.75" customHeight="1">
      <c r="N986" s="298"/>
    </row>
    <row r="987" ht="12.75" customHeight="1">
      <c r="N987" s="298"/>
    </row>
    <row r="988" ht="12.75" customHeight="1">
      <c r="N988" s="298"/>
    </row>
    <row r="989" ht="12.75" customHeight="1">
      <c r="N989" s="298"/>
    </row>
    <row r="990" ht="12.75" customHeight="1">
      <c r="N990" s="298"/>
    </row>
    <row r="991" ht="12.75" customHeight="1">
      <c r="N991" s="298"/>
    </row>
    <row r="992" ht="12.75" customHeight="1">
      <c r="N992" s="298"/>
    </row>
    <row r="993" ht="12.75" customHeight="1">
      <c r="N993" s="298"/>
    </row>
    <row r="994" ht="12.75" customHeight="1">
      <c r="N994" s="298"/>
    </row>
    <row r="995" ht="12.75" customHeight="1">
      <c r="N995" s="298"/>
    </row>
    <row r="996" ht="12.75" customHeight="1">
      <c r="N996" s="298"/>
    </row>
    <row r="997" ht="12.75" customHeight="1">
      <c r="N997" s="298"/>
    </row>
    <row r="998" ht="12.75" customHeight="1">
      <c r="N998" s="298"/>
    </row>
    <row r="999" ht="12.75" customHeight="1">
      <c r="N999" s="298"/>
    </row>
    <row r="1000" ht="12.75" customHeight="1">
      <c r="N1000" s="298"/>
    </row>
  </sheetData>
  <mergeCells count="33">
    <mergeCell ref="E7:K7"/>
    <mergeCell ref="E8:K8"/>
    <mergeCell ref="E9:K9"/>
    <mergeCell ref="A10:K10"/>
    <mergeCell ref="A1:K1"/>
    <mergeCell ref="A2:K2"/>
    <mergeCell ref="A3:K3"/>
    <mergeCell ref="A4:K4"/>
    <mergeCell ref="A5:D5"/>
    <mergeCell ref="E5:K5"/>
    <mergeCell ref="E6:K6"/>
    <mergeCell ref="A6:D6"/>
    <mergeCell ref="A7:D7"/>
    <mergeCell ref="A8:D8"/>
    <mergeCell ref="A9:D9"/>
    <mergeCell ref="C12:E12"/>
    <mergeCell ref="G47:G48"/>
    <mergeCell ref="H47:H48"/>
    <mergeCell ref="K104:K105"/>
    <mergeCell ref="L104:L105"/>
    <mergeCell ref="F132:F133"/>
    <mergeCell ref="G132:G133"/>
    <mergeCell ref="H132:H133"/>
    <mergeCell ref="F134:F135"/>
    <mergeCell ref="G134:G135"/>
    <mergeCell ref="H134:H135"/>
    <mergeCell ref="F47:F48"/>
    <mergeCell ref="E104:E105"/>
    <mergeCell ref="F104:F105"/>
    <mergeCell ref="G104:G105"/>
    <mergeCell ref="H104:H105"/>
    <mergeCell ref="I104:I105"/>
    <mergeCell ref="J104:J105"/>
  </mergeCells>
  <conditionalFormatting sqref="K130">
    <cfRule type="expression" dxfId="0" priority="1" stopIfTrue="1">
      <formula>$K$131&lt;&gt;0</formula>
    </cfRule>
  </conditionalFormatting>
  <conditionalFormatting sqref="K131">
    <cfRule type="cellIs" dxfId="0" priority="2" stopIfTrue="1" operator="notEqual">
      <formula>0</formula>
    </cfRule>
  </conditionalFormatting>
  <printOptions/>
  <pageMargins bottom="0.72" footer="0.0" header="0.0" left="0.09" right="0.06" top="0.76"/>
  <pageSetup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3.5"/>
    <col customWidth="1" min="2" max="2" width="3.63"/>
    <col customWidth="1" min="3" max="3" width="5.5"/>
    <col customWidth="1" min="4" max="4" width="59.38"/>
    <col customWidth="1" min="5" max="5" width="14.5"/>
    <col customWidth="1" min="6" max="6" width="16.0"/>
    <col customWidth="1" min="7" max="7" width="15.13"/>
    <col customWidth="1" min="8" max="8" width="17.38"/>
    <col customWidth="1" min="9" max="9" width="14.5"/>
    <col customWidth="1" min="10" max="10" width="13.88"/>
    <col customWidth="1" min="11" max="26" width="8.88"/>
  </cols>
  <sheetData>
    <row r="1" ht="12.75" customHeight="1">
      <c r="A1" s="299" t="s">
        <v>223</v>
      </c>
    </row>
    <row r="2" ht="12.75" customHeight="1">
      <c r="A2" s="299" t="s">
        <v>224</v>
      </c>
    </row>
    <row r="3" ht="12.75" customHeight="1">
      <c r="A3" s="6"/>
    </row>
    <row r="4" ht="12.75" customHeight="1">
      <c r="A4" s="6"/>
      <c r="D4" s="300" t="s">
        <v>4</v>
      </c>
      <c r="E4" s="301" t="s">
        <v>5</v>
      </c>
      <c r="F4" s="16"/>
      <c r="G4" s="16"/>
      <c r="H4" s="302"/>
      <c r="I4" s="6"/>
      <c r="J4" s="6"/>
    </row>
    <row r="5" ht="12.75" customHeight="1">
      <c r="A5" s="6"/>
      <c r="D5" s="300" t="s">
        <v>6</v>
      </c>
      <c r="E5" s="301" t="s">
        <v>7</v>
      </c>
      <c r="F5" s="16"/>
      <c r="G5" s="16"/>
      <c r="H5" s="302"/>
      <c r="I5" s="6"/>
      <c r="J5" s="6"/>
    </row>
    <row r="6" ht="12.75" customHeight="1">
      <c r="A6" s="6"/>
      <c r="B6" s="6"/>
      <c r="C6" s="6"/>
      <c r="D6" s="300" t="s">
        <v>8</v>
      </c>
      <c r="E6" s="301" t="s">
        <v>9</v>
      </c>
      <c r="F6" s="16"/>
      <c r="G6" s="16"/>
      <c r="H6" s="302"/>
      <c r="I6" s="6"/>
      <c r="J6" s="6"/>
    </row>
    <row r="7" ht="12.75" customHeight="1">
      <c r="A7" s="6"/>
      <c r="B7" s="6"/>
      <c r="C7" s="6"/>
      <c r="D7" s="300" t="s">
        <v>10</v>
      </c>
      <c r="E7" s="301" t="s">
        <v>11</v>
      </c>
      <c r="F7" s="16"/>
      <c r="G7" s="16"/>
      <c r="H7" s="302"/>
      <c r="I7" s="6"/>
      <c r="J7" s="6"/>
    </row>
    <row r="8" ht="12.75" customHeight="1">
      <c r="A8" s="6"/>
      <c r="B8" s="6"/>
      <c r="C8" s="6"/>
      <c r="D8" s="300" t="s">
        <v>12</v>
      </c>
      <c r="E8" s="301" t="s">
        <v>13</v>
      </c>
      <c r="F8" s="16"/>
      <c r="G8" s="16"/>
      <c r="H8" s="302"/>
      <c r="I8" s="6"/>
      <c r="J8" s="6"/>
    </row>
    <row r="9" ht="12.75" customHeight="1">
      <c r="A9" s="6"/>
      <c r="B9" s="6"/>
      <c r="C9" s="6"/>
      <c r="D9" s="300" t="s">
        <v>225</v>
      </c>
      <c r="E9" s="303" t="s">
        <v>226</v>
      </c>
      <c r="F9" s="16"/>
      <c r="G9" s="16"/>
      <c r="H9" s="302"/>
      <c r="I9" s="6"/>
      <c r="J9" s="6"/>
    </row>
    <row r="10" ht="12.75" customHeight="1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ht="12.75" customHeight="1">
      <c r="A11" s="304"/>
      <c r="B11" s="305"/>
      <c r="C11" s="305"/>
      <c r="D11" s="305"/>
      <c r="E11" s="305"/>
      <c r="F11" s="306" t="s">
        <v>227</v>
      </c>
      <c r="G11" s="307"/>
      <c r="H11" s="308"/>
      <c r="I11" s="309" t="s">
        <v>228</v>
      </c>
      <c r="J11" s="310" t="s">
        <v>229</v>
      </c>
    </row>
    <row r="12" ht="12.75" customHeight="1">
      <c r="A12" s="54"/>
      <c r="B12" s="55"/>
      <c r="C12" s="55"/>
      <c r="D12" s="56" t="s">
        <v>51</v>
      </c>
      <c r="E12" s="57" t="s">
        <v>52</v>
      </c>
      <c r="F12" s="58" t="s">
        <v>56</v>
      </c>
      <c r="G12" s="58" t="s">
        <v>57</v>
      </c>
      <c r="H12" s="58" t="s">
        <v>230</v>
      </c>
      <c r="I12" s="311"/>
      <c r="J12" s="312"/>
    </row>
    <row r="13" ht="12.75" customHeight="1">
      <c r="A13" s="62" t="s">
        <v>62</v>
      </c>
      <c r="B13" s="63" t="s">
        <v>63</v>
      </c>
      <c r="C13" s="64"/>
      <c r="D13" s="64"/>
      <c r="E13" s="65" t="s">
        <v>64</v>
      </c>
      <c r="F13" s="67"/>
      <c r="G13" s="68"/>
      <c r="H13" s="69"/>
      <c r="I13" s="313"/>
      <c r="J13" s="314"/>
    </row>
    <row r="14" ht="12.75" customHeight="1">
      <c r="A14" s="62"/>
      <c r="B14" s="73" t="s">
        <v>65</v>
      </c>
      <c r="C14" s="64" t="s">
        <v>66</v>
      </c>
      <c r="D14" s="64"/>
      <c r="E14" s="65" t="s">
        <v>64</v>
      </c>
      <c r="F14" s="76"/>
      <c r="G14" s="68"/>
      <c r="H14" s="77"/>
      <c r="I14" s="315"/>
      <c r="J14" s="316"/>
    </row>
    <row r="15" ht="12.75" customHeight="1">
      <c r="A15" s="62"/>
      <c r="B15" s="63"/>
      <c r="C15" s="64"/>
      <c r="D15" s="64" t="s">
        <v>67</v>
      </c>
      <c r="E15" s="317">
        <v>8011.0</v>
      </c>
      <c r="F15" s="128">
        <f>'Alternative Form'!K20</f>
        <v>8731717</v>
      </c>
      <c r="G15" s="84"/>
      <c r="H15" s="85">
        <f t="shared" ref="H15:H20" si="1">SUM(F15)</f>
        <v>8731717</v>
      </c>
      <c r="I15" s="318">
        <v>9501591.0</v>
      </c>
      <c r="J15" s="318">
        <v>1.0342365E7</v>
      </c>
    </row>
    <row r="16" ht="12.75" customHeight="1">
      <c r="A16" s="62"/>
      <c r="B16" s="63"/>
      <c r="C16" s="64"/>
      <c r="D16" s="64" t="s">
        <v>68</v>
      </c>
      <c r="E16" s="65">
        <v>8012.0</v>
      </c>
      <c r="F16" s="205">
        <f>'Alternative Form'!K21</f>
        <v>132000</v>
      </c>
      <c r="G16" s="84"/>
      <c r="H16" s="85">
        <f t="shared" si="1"/>
        <v>132000</v>
      </c>
      <c r="I16" s="318">
        <v>139000.0</v>
      </c>
      <c r="J16" s="318">
        <v>146200.0</v>
      </c>
    </row>
    <row r="17" ht="12.75" customHeight="1">
      <c r="A17" s="62"/>
      <c r="B17" s="63"/>
      <c r="C17" s="64"/>
      <c r="D17" s="64" t="s">
        <v>69</v>
      </c>
      <c r="E17" s="65">
        <v>8019.0</v>
      </c>
      <c r="F17" s="205">
        <f>'Alternative Form'!K22</f>
        <v>0</v>
      </c>
      <c r="G17" s="84"/>
      <c r="H17" s="85">
        <f t="shared" si="1"/>
        <v>0</v>
      </c>
      <c r="I17" s="319">
        <v>0.0</v>
      </c>
      <c r="J17" s="318">
        <v>0.0</v>
      </c>
    </row>
    <row r="18" ht="12.75" customHeight="1">
      <c r="A18" s="62"/>
      <c r="B18" s="63"/>
      <c r="C18" s="64"/>
      <c r="D18" s="64" t="s">
        <v>70</v>
      </c>
      <c r="E18" s="80">
        <v>8096.0</v>
      </c>
      <c r="F18" s="83">
        <f>'Alternative Form'!K23</f>
        <v>119565</v>
      </c>
      <c r="G18" s="84"/>
      <c r="H18" s="85">
        <f t="shared" si="1"/>
        <v>119565</v>
      </c>
      <c r="I18" s="318">
        <v>125906.0</v>
      </c>
      <c r="J18" s="318">
        <v>132428.0</v>
      </c>
    </row>
    <row r="19" ht="12.75" customHeight="1">
      <c r="A19" s="62"/>
      <c r="B19" s="63"/>
      <c r="C19" s="64"/>
      <c r="D19" s="64" t="s">
        <v>71</v>
      </c>
      <c r="E19" s="87" t="s">
        <v>72</v>
      </c>
      <c r="F19" s="205">
        <f>'Alternative Form'!K24</f>
        <v>0</v>
      </c>
      <c r="G19" s="84"/>
      <c r="H19" s="88">
        <f t="shared" si="1"/>
        <v>0</v>
      </c>
      <c r="I19" s="319">
        <v>0.0</v>
      </c>
      <c r="J19" s="320">
        <v>0.0</v>
      </c>
    </row>
    <row r="20" ht="12.75" customHeight="1">
      <c r="A20" s="62"/>
      <c r="B20" s="63"/>
      <c r="C20" s="64"/>
      <c r="D20" s="89" t="s">
        <v>73</v>
      </c>
      <c r="E20" s="90" t="s">
        <v>64</v>
      </c>
      <c r="F20" s="93">
        <f>SUM(F15:F19)</f>
        <v>8983282</v>
      </c>
      <c r="G20" s="94"/>
      <c r="H20" s="95">
        <f t="shared" si="1"/>
        <v>8983282</v>
      </c>
      <c r="I20" s="93">
        <f t="shared" ref="I20:J20" si="2">SUM(I15:I19)</f>
        <v>9766497</v>
      </c>
      <c r="J20" s="321">
        <f t="shared" si="2"/>
        <v>10620993</v>
      </c>
    </row>
    <row r="21" ht="12.75" customHeight="1">
      <c r="A21" s="62"/>
      <c r="B21" s="63"/>
      <c r="C21" s="64"/>
      <c r="D21" s="64"/>
      <c r="E21" s="65" t="s">
        <v>64</v>
      </c>
      <c r="F21" s="101"/>
      <c r="G21" s="102"/>
      <c r="H21" s="103"/>
      <c r="I21" s="322"/>
      <c r="J21" s="323"/>
    </row>
    <row r="22" ht="12.75" customHeight="1">
      <c r="A22" s="62"/>
      <c r="B22" s="73" t="s">
        <v>74</v>
      </c>
      <c r="C22" s="64" t="s">
        <v>231</v>
      </c>
      <c r="D22" s="64"/>
      <c r="E22" s="65" t="s">
        <v>64</v>
      </c>
      <c r="F22" s="104"/>
      <c r="G22" s="105"/>
      <c r="H22" s="77"/>
      <c r="I22" s="315"/>
      <c r="J22" s="316"/>
    </row>
    <row r="23" ht="12.75" customHeight="1">
      <c r="A23" s="62"/>
      <c r="B23" s="64"/>
      <c r="C23" s="64"/>
      <c r="D23" s="64" t="s">
        <v>76</v>
      </c>
      <c r="E23" s="80">
        <v>8290.0</v>
      </c>
      <c r="F23" s="104"/>
      <c r="G23" s="106">
        <f>'Alternative Form'!J28</f>
        <v>0</v>
      </c>
      <c r="H23" s="85">
        <f t="shared" ref="H23:H25" si="3">SUM(G23)</f>
        <v>0</v>
      </c>
      <c r="I23" s="324">
        <v>0.0</v>
      </c>
      <c r="J23" s="325">
        <v>0.0</v>
      </c>
    </row>
    <row r="24" ht="12.75" customHeight="1">
      <c r="A24" s="62"/>
      <c r="B24" s="64"/>
      <c r="C24" s="64"/>
      <c r="D24" s="64" t="s">
        <v>77</v>
      </c>
      <c r="E24" s="107" t="s">
        <v>78</v>
      </c>
      <c r="F24" s="104"/>
      <c r="G24" s="81">
        <f>'Alternative Form'!J29</f>
        <v>62060</v>
      </c>
      <c r="H24" s="85">
        <f t="shared" si="3"/>
        <v>62060</v>
      </c>
      <c r="I24" s="325">
        <v>105600.0</v>
      </c>
      <c r="J24" s="325">
        <v>111200.0</v>
      </c>
    </row>
    <row r="25" ht="12.75" customHeight="1">
      <c r="A25" s="62"/>
      <c r="B25" s="64"/>
      <c r="C25" s="64"/>
      <c r="D25" s="64" t="s">
        <v>79</v>
      </c>
      <c r="E25" s="80">
        <v>8220.0</v>
      </c>
      <c r="F25" s="108"/>
      <c r="G25" s="81">
        <f>'Alternative Form'!J30</f>
        <v>0</v>
      </c>
      <c r="H25" s="85">
        <f t="shared" si="3"/>
        <v>0</v>
      </c>
      <c r="I25" s="324">
        <v>0.0</v>
      </c>
      <c r="J25" s="325">
        <v>0.0</v>
      </c>
    </row>
    <row r="26" ht="12.75" customHeight="1">
      <c r="A26" s="62"/>
      <c r="B26" s="64"/>
      <c r="C26" s="64"/>
      <c r="D26" s="64" t="s">
        <v>80</v>
      </c>
      <c r="E26" s="109">
        <v>8290.0</v>
      </c>
      <c r="F26" s="111">
        <f>'Alternative Form'!I31</f>
        <v>0</v>
      </c>
      <c r="G26" s="112">
        <f>'Alternative Form'!J31</f>
        <v>0</v>
      </c>
      <c r="H26" s="77">
        <f t="shared" ref="H26:H27" si="4">SUM(F26:G26)</f>
        <v>0</v>
      </c>
      <c r="I26" s="324">
        <v>0.0</v>
      </c>
      <c r="J26" s="326">
        <v>0.0</v>
      </c>
    </row>
    <row r="27" ht="12.75" customHeight="1">
      <c r="A27" s="62"/>
      <c r="B27" s="64"/>
      <c r="C27" s="64"/>
      <c r="D27" s="89" t="s">
        <v>81</v>
      </c>
      <c r="E27" s="113" t="s">
        <v>64</v>
      </c>
      <c r="F27" s="93">
        <f>SUM(F26)</f>
        <v>0</v>
      </c>
      <c r="G27" s="114">
        <f>SUM(G23:G26)</f>
        <v>62060</v>
      </c>
      <c r="H27" s="95">
        <f t="shared" si="4"/>
        <v>62060</v>
      </c>
      <c r="I27" s="327">
        <f t="shared" ref="I27:J27" si="5">SUM(I23:I26)</f>
        <v>105600</v>
      </c>
      <c r="J27" s="328">
        <f t="shared" si="5"/>
        <v>111200</v>
      </c>
    </row>
    <row r="28" ht="12.75" customHeight="1">
      <c r="A28" s="62"/>
      <c r="B28" s="64"/>
      <c r="C28" s="64"/>
      <c r="D28" s="64"/>
      <c r="E28" s="65" t="s">
        <v>64</v>
      </c>
      <c r="F28" s="115"/>
      <c r="G28" s="116"/>
      <c r="H28" s="103"/>
      <c r="I28" s="329"/>
      <c r="J28" s="330"/>
    </row>
    <row r="29" ht="12.75" customHeight="1">
      <c r="A29" s="117"/>
      <c r="B29" s="73" t="s">
        <v>82</v>
      </c>
      <c r="C29" s="64" t="s">
        <v>83</v>
      </c>
      <c r="D29" s="64"/>
      <c r="E29" s="65" t="s">
        <v>64</v>
      </c>
      <c r="F29" s="118"/>
      <c r="G29" s="84"/>
      <c r="H29" s="77"/>
      <c r="I29" s="331"/>
      <c r="J29" s="332"/>
    </row>
    <row r="30" ht="12.75" customHeight="1">
      <c r="A30" s="117"/>
      <c r="B30" s="63"/>
      <c r="C30" s="64"/>
      <c r="D30" s="64" t="s">
        <v>84</v>
      </c>
      <c r="E30" s="109" t="s">
        <v>85</v>
      </c>
      <c r="F30" s="119"/>
      <c r="G30" s="333">
        <f>'Alternative Form'!K35</f>
        <v>588518</v>
      </c>
      <c r="H30" s="85">
        <f>G30</f>
        <v>588518</v>
      </c>
      <c r="I30" s="318">
        <v>591410.0</v>
      </c>
      <c r="J30" s="318">
        <v>715371.0</v>
      </c>
    </row>
    <row r="31" ht="12.75" customHeight="1">
      <c r="A31" s="117"/>
      <c r="B31" s="63"/>
      <c r="C31" s="64"/>
      <c r="D31" s="64" t="s">
        <v>86</v>
      </c>
      <c r="E31" s="109">
        <v>8520.0</v>
      </c>
      <c r="F31" s="104"/>
      <c r="G31" s="112">
        <f>'Alternative Form'!J36</f>
        <v>0</v>
      </c>
      <c r="H31" s="85">
        <f>'Alternative Form'!K36</f>
        <v>0</v>
      </c>
      <c r="I31" s="319">
        <f>+H31*1.05</f>
        <v>0</v>
      </c>
      <c r="J31" s="318">
        <v>0.0</v>
      </c>
    </row>
    <row r="32" ht="12.75" customHeight="1">
      <c r="A32" s="117"/>
      <c r="B32" s="63"/>
      <c r="C32" s="64"/>
      <c r="D32" s="64" t="s">
        <v>87</v>
      </c>
      <c r="E32" s="109">
        <v>8550.0</v>
      </c>
      <c r="F32" s="128">
        <f>'Alternative Form'!I37</f>
        <v>31950</v>
      </c>
      <c r="G32" s="122"/>
      <c r="H32" s="85">
        <f>'Alternative Form'!K37</f>
        <v>31950</v>
      </c>
      <c r="I32" s="318">
        <v>33603.0</v>
      </c>
      <c r="J32" s="318">
        <v>35308.0</v>
      </c>
    </row>
    <row r="33" ht="12.75" customHeight="1">
      <c r="A33" s="117"/>
      <c r="B33" s="63"/>
      <c r="C33" s="64"/>
      <c r="D33" s="64" t="s">
        <v>88</v>
      </c>
      <c r="E33" s="109">
        <v>8560.0</v>
      </c>
      <c r="F33" s="128">
        <f>'Alternative Form'!I38</f>
        <v>126060</v>
      </c>
      <c r="G33" s="112">
        <f>'Alternative Form'!J38</f>
        <v>54120</v>
      </c>
      <c r="H33" s="85">
        <f>'Alternative Form'!K38</f>
        <v>180180</v>
      </c>
      <c r="I33" s="318">
        <v>189735.0</v>
      </c>
      <c r="J33" s="318">
        <v>199563.0</v>
      </c>
    </row>
    <row r="34" ht="12.75" customHeight="1">
      <c r="A34" s="117"/>
      <c r="B34" s="63"/>
      <c r="C34" s="64"/>
      <c r="D34" s="64" t="s">
        <v>89</v>
      </c>
      <c r="E34" s="109">
        <v>8590.0</v>
      </c>
      <c r="F34" s="334">
        <f>'Alternative Form'!I39</f>
        <v>0</v>
      </c>
      <c r="G34" s="112">
        <f>'Alternative Form'!J39</f>
        <v>0</v>
      </c>
      <c r="H34" s="85">
        <f>'Alternative Form'!K39</f>
        <v>0</v>
      </c>
      <c r="I34" s="319">
        <f t="shared" ref="I34:J34" si="6">+H34*1.05</f>
        <v>0</v>
      </c>
      <c r="J34" s="318">
        <f t="shared" si="6"/>
        <v>0</v>
      </c>
    </row>
    <row r="35" ht="12.75" customHeight="1">
      <c r="A35" s="117"/>
      <c r="B35" s="64"/>
      <c r="C35" s="64"/>
      <c r="D35" s="64" t="s">
        <v>90</v>
      </c>
      <c r="E35" s="109" t="s">
        <v>91</v>
      </c>
      <c r="F35" s="335">
        <f>'Alternative Form'!I40</f>
        <v>0</v>
      </c>
      <c r="G35" s="112">
        <f>'Alternative Form'!J40</f>
        <v>358615</v>
      </c>
      <c r="H35" s="85">
        <f>'Alternative Form'!K40</f>
        <v>358615</v>
      </c>
      <c r="I35" s="318">
        <v>83723.0</v>
      </c>
      <c r="J35" s="318">
        <v>83723.0</v>
      </c>
    </row>
    <row r="36" ht="12.75" customHeight="1">
      <c r="A36" s="62"/>
      <c r="B36" s="63"/>
      <c r="C36" s="63"/>
      <c r="D36" s="123" t="s">
        <v>92</v>
      </c>
      <c r="E36" s="113" t="s">
        <v>64</v>
      </c>
      <c r="F36" s="93">
        <f>SUM(F32:F35)</f>
        <v>158010</v>
      </c>
      <c r="G36" s="114">
        <f>G30+G31+G33+G34+G35</f>
        <v>1001253</v>
      </c>
      <c r="H36" s="95">
        <f>SUM(F36:G36)</f>
        <v>1159263</v>
      </c>
      <c r="I36" s="336">
        <f t="shared" ref="I36:J36" si="7">SUM(I30:I35)</f>
        <v>898471</v>
      </c>
      <c r="J36" s="337">
        <f t="shared" si="7"/>
        <v>1033965</v>
      </c>
    </row>
    <row r="37" ht="12.75" customHeight="1">
      <c r="A37" s="117"/>
      <c r="B37" s="64"/>
      <c r="C37" s="64"/>
      <c r="D37" s="5"/>
      <c r="E37" s="65" t="s">
        <v>64</v>
      </c>
      <c r="F37" s="115"/>
      <c r="G37" s="116"/>
      <c r="H37" s="103"/>
      <c r="I37" s="338"/>
      <c r="J37" s="339"/>
    </row>
    <row r="38" ht="12.75" customHeight="1">
      <c r="A38" s="117"/>
      <c r="B38" s="73" t="s">
        <v>93</v>
      </c>
      <c r="C38" s="64" t="s">
        <v>94</v>
      </c>
      <c r="D38" s="64"/>
      <c r="E38" s="65" t="s">
        <v>64</v>
      </c>
      <c r="F38" s="118"/>
      <c r="G38" s="84"/>
      <c r="H38" s="85"/>
      <c r="I38" s="324"/>
      <c r="J38" s="340"/>
    </row>
    <row r="39" ht="12.75" customHeight="1">
      <c r="A39" s="117"/>
      <c r="B39" s="63"/>
      <c r="C39" s="64"/>
      <c r="D39" s="127" t="s">
        <v>95</v>
      </c>
      <c r="E39" s="65">
        <v>8791.0</v>
      </c>
      <c r="F39" s="128">
        <f>'Alternative Form'!I44</f>
        <v>0</v>
      </c>
      <c r="G39" s="84"/>
      <c r="H39" s="85">
        <v>0.0</v>
      </c>
      <c r="I39" s="324">
        <v>0.0</v>
      </c>
      <c r="J39" s="325">
        <v>0.0</v>
      </c>
    </row>
    <row r="40" ht="12.75" customHeight="1">
      <c r="A40" s="117"/>
      <c r="B40" s="64"/>
      <c r="C40" s="64"/>
      <c r="D40" s="64" t="s">
        <v>96</v>
      </c>
      <c r="E40" s="109" t="s">
        <v>97</v>
      </c>
      <c r="F40" s="111">
        <f>'Alternative Form'!I45</f>
        <v>700000</v>
      </c>
      <c r="G40" s="112">
        <f>'Alternative Form'!J45</f>
        <v>0</v>
      </c>
      <c r="H40" s="77">
        <f t="shared" ref="H40:H41" si="8">SUM(F40:G40)</f>
        <v>700000</v>
      </c>
      <c r="I40" s="341">
        <v>700000.0</v>
      </c>
      <c r="J40" s="342">
        <v>700000.0</v>
      </c>
    </row>
    <row r="41" ht="12.75" customHeight="1">
      <c r="A41" s="117"/>
      <c r="B41" s="64"/>
      <c r="C41" s="64"/>
      <c r="D41" s="89" t="s">
        <v>98</v>
      </c>
      <c r="E41" s="113" t="s">
        <v>64</v>
      </c>
      <c r="F41" s="93">
        <f>SUM(F39+F40)</f>
        <v>700000</v>
      </c>
      <c r="G41" s="114">
        <f>SUM(G40)</f>
        <v>0</v>
      </c>
      <c r="H41" s="95">
        <f t="shared" si="8"/>
        <v>700000</v>
      </c>
      <c r="I41" s="327">
        <f t="shared" ref="I41:J41" si="9">SUM(I39:I40)</f>
        <v>700000</v>
      </c>
      <c r="J41" s="328">
        <f t="shared" si="9"/>
        <v>700000</v>
      </c>
    </row>
    <row r="42" ht="12.75" customHeight="1">
      <c r="A42" s="117"/>
      <c r="B42" s="64"/>
      <c r="C42" s="64" t="s">
        <v>64</v>
      </c>
      <c r="D42" s="64" t="s">
        <v>64</v>
      </c>
      <c r="E42" s="65" t="s">
        <v>64</v>
      </c>
      <c r="F42" s="135"/>
      <c r="G42" s="136"/>
      <c r="H42" s="137"/>
      <c r="I42" s="343">
        <f t="shared" ref="I42:J42" si="10">SUM(I20+I27+I36+I41)</f>
        <v>11470568</v>
      </c>
      <c r="J42" s="344">
        <f t="shared" si="10"/>
        <v>12466158</v>
      </c>
    </row>
    <row r="43" ht="12.75" customHeight="1">
      <c r="A43" s="117"/>
      <c r="B43" s="73" t="s">
        <v>99</v>
      </c>
      <c r="C43" s="63" t="s">
        <v>100</v>
      </c>
      <c r="D43" s="63"/>
      <c r="E43" s="65" t="s">
        <v>64</v>
      </c>
      <c r="F43" s="143">
        <f>SUM(F20,F27,F36,F41)</f>
        <v>9841292</v>
      </c>
      <c r="G43" s="144">
        <f>SUM(G27,G36,G41)</f>
        <v>1063313</v>
      </c>
      <c r="H43" s="145">
        <f>SUM(F43:G43)</f>
        <v>10904605</v>
      </c>
      <c r="I43" s="345"/>
      <c r="J43" s="346"/>
    </row>
    <row r="44" ht="12.75" customHeight="1">
      <c r="A44" s="117"/>
      <c r="B44" s="63"/>
      <c r="C44" s="64"/>
      <c r="D44" s="149"/>
      <c r="E44" s="90" t="s">
        <v>64</v>
      </c>
      <c r="F44" s="150"/>
      <c r="G44" s="102"/>
      <c r="H44" s="77"/>
      <c r="I44" s="329"/>
      <c r="J44" s="330"/>
    </row>
    <row r="45" ht="12.75" customHeight="1">
      <c r="A45" s="151" t="s">
        <v>101</v>
      </c>
      <c r="B45" s="63" t="s">
        <v>102</v>
      </c>
      <c r="C45" s="64"/>
      <c r="D45" s="64"/>
      <c r="E45" s="65" t="s">
        <v>64</v>
      </c>
      <c r="F45" s="76"/>
      <c r="G45" s="105"/>
      <c r="H45" s="77"/>
      <c r="I45" s="315"/>
      <c r="J45" s="316"/>
    </row>
    <row r="46" ht="12.75" customHeight="1">
      <c r="A46" s="117"/>
      <c r="B46" s="73" t="s">
        <v>65</v>
      </c>
      <c r="C46" s="64" t="s">
        <v>103</v>
      </c>
      <c r="D46" s="64"/>
      <c r="E46" s="65" t="s">
        <v>64</v>
      </c>
      <c r="F46" s="76"/>
      <c r="G46" s="105"/>
      <c r="H46" s="77"/>
      <c r="I46" s="331"/>
      <c r="J46" s="332"/>
    </row>
    <row r="47" ht="12.75" customHeight="1">
      <c r="A47" s="117"/>
      <c r="B47" s="64"/>
      <c r="C47" s="64"/>
      <c r="D47" s="64" t="s">
        <v>104</v>
      </c>
      <c r="E47" s="80">
        <v>1100.0</v>
      </c>
      <c r="F47" s="188">
        <f>'Alternative Form'!I52</f>
        <v>3216151.53</v>
      </c>
      <c r="G47" s="106">
        <f>'Alternative Form'!J52</f>
        <v>406339.47</v>
      </c>
      <c r="H47" s="85">
        <f t="shared" ref="H47:H51" si="11">SUM(F47:G47)</f>
        <v>3622491</v>
      </c>
      <c r="I47" s="318">
        <v>3800330.0</v>
      </c>
      <c r="J47" s="318">
        <v>3978162.0</v>
      </c>
    </row>
    <row r="48" ht="12.75" customHeight="1">
      <c r="A48" s="117"/>
      <c r="B48" s="64"/>
      <c r="C48" s="64"/>
      <c r="D48" s="64" t="s">
        <v>105</v>
      </c>
      <c r="E48" s="80">
        <v>1200.0</v>
      </c>
      <c r="F48" s="83">
        <f>'Alternative Form'!I53</f>
        <v>0</v>
      </c>
      <c r="G48" s="81">
        <f>'Alternative Form'!J53</f>
        <v>0</v>
      </c>
      <c r="H48" s="85">
        <f t="shared" si="11"/>
        <v>0</v>
      </c>
      <c r="I48" s="319">
        <f t="shared" ref="I48:J48" si="12">+H48*1.05</f>
        <v>0</v>
      </c>
      <c r="J48" s="318">
        <f t="shared" si="12"/>
        <v>0</v>
      </c>
    </row>
    <row r="49" ht="12.75" customHeight="1">
      <c r="A49" s="117"/>
      <c r="B49" s="64"/>
      <c r="C49" s="64"/>
      <c r="D49" s="64" t="s">
        <v>106</v>
      </c>
      <c r="E49" s="109">
        <v>1300.0</v>
      </c>
      <c r="F49" s="83">
        <f>'Alternative Form'!I54</f>
        <v>575661.04</v>
      </c>
      <c r="G49" s="81">
        <f>'Alternative Form'!J54</f>
        <v>30612.96</v>
      </c>
      <c r="H49" s="85">
        <f t="shared" si="11"/>
        <v>606274</v>
      </c>
      <c r="I49" s="318">
        <v>637917.0</v>
      </c>
      <c r="J49" s="318">
        <v>669558.0</v>
      </c>
    </row>
    <row r="50" ht="12.75" customHeight="1">
      <c r="A50" s="117"/>
      <c r="B50" s="64"/>
      <c r="C50" s="64"/>
      <c r="D50" s="64" t="s">
        <v>107</v>
      </c>
      <c r="E50" s="109">
        <v>1900.0</v>
      </c>
      <c r="F50" s="111">
        <f>'Alternative Form'!I55</f>
        <v>0</v>
      </c>
      <c r="G50" s="112">
        <f>'Alternative Form'!J55</f>
        <v>0</v>
      </c>
      <c r="H50" s="77">
        <f t="shared" si="11"/>
        <v>0</v>
      </c>
      <c r="I50" s="319">
        <f t="shared" ref="I50:J50" si="13">+H50*1.05</f>
        <v>0</v>
      </c>
      <c r="J50" s="318">
        <f t="shared" si="13"/>
        <v>0</v>
      </c>
    </row>
    <row r="51" ht="12.75" customHeight="1">
      <c r="A51" s="117"/>
      <c r="B51" s="64"/>
      <c r="C51" s="64"/>
      <c r="D51" s="153" t="s">
        <v>108</v>
      </c>
      <c r="E51" s="154" t="s">
        <v>64</v>
      </c>
      <c r="F51" s="93">
        <f t="shared" ref="F51:G51" si="14">SUM(F47:F50)</f>
        <v>3791812.57</v>
      </c>
      <c r="G51" s="114">
        <f t="shared" si="14"/>
        <v>436952.43</v>
      </c>
      <c r="H51" s="95">
        <f t="shared" si="11"/>
        <v>4228765</v>
      </c>
      <c r="I51" s="327">
        <f t="shared" ref="I51:J51" si="15">SUM(I47:I50)</f>
        <v>4438247</v>
      </c>
      <c r="J51" s="328">
        <f t="shared" si="15"/>
        <v>4647720</v>
      </c>
    </row>
    <row r="52" ht="12.75" customHeight="1">
      <c r="A52" s="157"/>
      <c r="B52" s="5"/>
      <c r="C52" s="5"/>
      <c r="D52" s="5"/>
      <c r="E52" s="65" t="s">
        <v>64</v>
      </c>
      <c r="F52" s="150"/>
      <c r="G52" s="102"/>
      <c r="H52" s="103"/>
      <c r="I52" s="338"/>
      <c r="J52" s="339"/>
    </row>
    <row r="53" ht="12.75" customHeight="1">
      <c r="A53" s="157"/>
      <c r="B53" s="158" t="s">
        <v>74</v>
      </c>
      <c r="C53" s="5" t="s">
        <v>109</v>
      </c>
      <c r="D53" s="5"/>
      <c r="E53" s="65" t="s">
        <v>64</v>
      </c>
      <c r="F53" s="76"/>
      <c r="G53" s="105"/>
      <c r="H53" s="77"/>
      <c r="I53" s="324"/>
      <c r="J53" s="340"/>
    </row>
    <row r="54" ht="12.75" customHeight="1">
      <c r="A54" s="157"/>
      <c r="B54" s="159"/>
      <c r="C54" s="5"/>
      <c r="D54" s="5" t="s">
        <v>110</v>
      </c>
      <c r="E54" s="160">
        <v>2100.0</v>
      </c>
      <c r="F54" s="188">
        <f>'Alternative Form'!I59</f>
        <v>301028</v>
      </c>
      <c r="G54" s="106">
        <f>'Alternative Form'!J59</f>
        <v>0</v>
      </c>
      <c r="H54" s="85">
        <f t="shared" ref="H54:H59" si="16">SUM(F54:G54)</f>
        <v>301028</v>
      </c>
      <c r="I54" s="318">
        <v>316220.0</v>
      </c>
      <c r="J54" s="318">
        <v>331411.0</v>
      </c>
    </row>
    <row r="55" ht="12.75" customHeight="1">
      <c r="A55" s="117"/>
      <c r="B55" s="64"/>
      <c r="C55" s="64"/>
      <c r="D55" s="64" t="s">
        <v>111</v>
      </c>
      <c r="E55" s="80">
        <v>2200.0</v>
      </c>
      <c r="F55" s="83">
        <f>'Alternative Form'!I60</f>
        <v>0</v>
      </c>
      <c r="G55" s="81">
        <f>'Alternative Form'!J60</f>
        <v>0</v>
      </c>
      <c r="H55" s="85">
        <f t="shared" si="16"/>
        <v>0</v>
      </c>
      <c r="I55" s="319">
        <v>0.0</v>
      </c>
      <c r="J55" s="318">
        <v>0.0</v>
      </c>
    </row>
    <row r="56" ht="12.75" customHeight="1">
      <c r="A56" s="117"/>
      <c r="B56" s="64"/>
      <c r="C56" s="64"/>
      <c r="D56" s="64" t="s">
        <v>112</v>
      </c>
      <c r="E56" s="80">
        <v>2300.0</v>
      </c>
      <c r="F56" s="83">
        <f>'Alternative Form'!I61</f>
        <v>445184</v>
      </c>
      <c r="G56" s="81">
        <f>'Alternative Form'!J61</f>
        <v>0</v>
      </c>
      <c r="H56" s="85">
        <f t="shared" si="16"/>
        <v>445184</v>
      </c>
      <c r="I56" s="318">
        <v>471117.0</v>
      </c>
      <c r="J56" s="318">
        <v>497051.0</v>
      </c>
    </row>
    <row r="57" ht="12.75" customHeight="1">
      <c r="A57" s="117"/>
      <c r="B57" s="64"/>
      <c r="C57" s="64"/>
      <c r="D57" s="64" t="s">
        <v>113</v>
      </c>
      <c r="E57" s="109">
        <v>2400.0</v>
      </c>
      <c r="F57" s="83">
        <f>'Alternative Form'!I62</f>
        <v>812046.73</v>
      </c>
      <c r="G57" s="81">
        <f>'Alternative Form'!J62</f>
        <v>11432.27</v>
      </c>
      <c r="H57" s="85">
        <f t="shared" si="16"/>
        <v>823479</v>
      </c>
      <c r="I57" s="318">
        <v>871793.0</v>
      </c>
      <c r="J57" s="318">
        <v>920108.0</v>
      </c>
    </row>
    <row r="58" ht="12.75" customHeight="1">
      <c r="A58" s="117"/>
      <c r="B58" s="64"/>
      <c r="C58" s="64"/>
      <c r="D58" s="64" t="s">
        <v>114</v>
      </c>
      <c r="E58" s="109">
        <v>2900.0</v>
      </c>
      <c r="F58" s="111">
        <f>'Alternative Form'!I63</f>
        <v>0</v>
      </c>
      <c r="G58" s="112">
        <f>'Alternative Form'!J63</f>
        <v>0</v>
      </c>
      <c r="H58" s="77">
        <f t="shared" si="16"/>
        <v>0</v>
      </c>
      <c r="I58" s="319">
        <f t="shared" ref="I58:J58" si="17">+H58*1.05</f>
        <v>0</v>
      </c>
      <c r="J58" s="318">
        <f t="shared" si="17"/>
        <v>0</v>
      </c>
    </row>
    <row r="59" ht="12.75" customHeight="1">
      <c r="A59" s="161"/>
      <c r="B59" s="162"/>
      <c r="C59" s="162"/>
      <c r="D59" s="163" t="s">
        <v>115</v>
      </c>
      <c r="E59" s="164" t="s">
        <v>64</v>
      </c>
      <c r="F59" s="168">
        <f t="shared" ref="F59:G59" si="18">SUM(F54:F58)</f>
        <v>1558258.73</v>
      </c>
      <c r="G59" s="169">
        <f t="shared" si="18"/>
        <v>11432.27</v>
      </c>
      <c r="H59" s="170">
        <f t="shared" si="16"/>
        <v>1569691</v>
      </c>
      <c r="I59" s="347">
        <f t="shared" ref="I59:J59" si="19">SUM(I54:I58)</f>
        <v>1659130</v>
      </c>
      <c r="J59" s="348">
        <f t="shared" si="19"/>
        <v>1748570</v>
      </c>
    </row>
    <row r="60" ht="12.75" customHeight="1">
      <c r="A60" s="54"/>
      <c r="B60" s="55"/>
      <c r="C60" s="55"/>
      <c r="D60" s="56" t="s">
        <v>51</v>
      </c>
      <c r="E60" s="57" t="s">
        <v>52</v>
      </c>
      <c r="F60" s="179" t="str">
        <f t="shared" ref="F60:H60" si="20">F12</f>
        <v>First Interim Budget Unrestricted</v>
      </c>
      <c r="G60" s="179" t="str">
        <f t="shared" si="20"/>
        <v>First Interim Budget Restricted</v>
      </c>
      <c r="H60" s="179" t="str">
        <f t="shared" si="20"/>
        <v>First Interim Budget Total</v>
      </c>
      <c r="I60" s="179" t="str">
        <f t="shared" ref="I60:J60" si="21">I11</f>
        <v>Totals for 2026-27</v>
      </c>
      <c r="J60" s="179" t="str">
        <f t="shared" si="21"/>
        <v>Totals for 2027-28</v>
      </c>
    </row>
    <row r="61" ht="12.75" customHeight="1">
      <c r="A61" s="117"/>
      <c r="B61" s="73" t="s">
        <v>82</v>
      </c>
      <c r="C61" s="64" t="s">
        <v>116</v>
      </c>
      <c r="D61" s="64"/>
      <c r="E61" s="65" t="s">
        <v>64</v>
      </c>
      <c r="F61" s="150"/>
      <c r="G61" s="102"/>
      <c r="H61" s="77"/>
      <c r="I61" s="324"/>
      <c r="J61" s="340"/>
    </row>
    <row r="62" ht="12.75" customHeight="1">
      <c r="A62" s="117"/>
      <c r="B62" s="64"/>
      <c r="C62" s="64"/>
      <c r="D62" s="183" t="s">
        <v>117</v>
      </c>
      <c r="E62" s="107" t="s">
        <v>118</v>
      </c>
      <c r="F62" s="128">
        <f>'Alternative Form'!I69</f>
        <v>0</v>
      </c>
      <c r="G62" s="333">
        <f>'Alternative Form'!J69</f>
        <v>0</v>
      </c>
      <c r="H62" s="85">
        <f t="shared" ref="H62:H71" si="22">SUM(F62:G62)</f>
        <v>0</v>
      </c>
      <c r="I62" s="324">
        <v>0.0</v>
      </c>
      <c r="J62" s="325">
        <v>0.0</v>
      </c>
    </row>
    <row r="63" ht="12.75" customHeight="1">
      <c r="A63" s="117"/>
      <c r="B63" s="64"/>
      <c r="C63" s="64"/>
      <c r="D63" s="183" t="s">
        <v>119</v>
      </c>
      <c r="E63" s="107" t="s">
        <v>120</v>
      </c>
      <c r="F63" s="128">
        <f>'Alternative Form'!I70</f>
        <v>0</v>
      </c>
      <c r="G63" s="333">
        <f>'Alternative Form'!J70</f>
        <v>0</v>
      </c>
      <c r="H63" s="88">
        <f t="shared" si="22"/>
        <v>0</v>
      </c>
      <c r="I63" s="324">
        <v>0.0</v>
      </c>
      <c r="J63" s="325">
        <v>0.0</v>
      </c>
    </row>
    <row r="64" ht="12.75" customHeight="1">
      <c r="A64" s="117"/>
      <c r="B64" s="64"/>
      <c r="C64" s="64"/>
      <c r="D64" s="183" t="s">
        <v>121</v>
      </c>
      <c r="E64" s="107" t="s">
        <v>122</v>
      </c>
      <c r="F64" s="128">
        <f>'Alternative Form'!I71</f>
        <v>399456.57</v>
      </c>
      <c r="G64" s="333">
        <f>'Alternative Form'!J71</f>
        <v>34301.43</v>
      </c>
      <c r="H64" s="88">
        <f t="shared" si="22"/>
        <v>433758</v>
      </c>
      <c r="I64" s="318">
        <v>456036.0</v>
      </c>
      <c r="J64" s="318">
        <v>478313.0</v>
      </c>
    </row>
    <row r="65" ht="12.75" customHeight="1">
      <c r="A65" s="117"/>
      <c r="B65" s="64"/>
      <c r="C65" s="64"/>
      <c r="D65" s="64" t="s">
        <v>123</v>
      </c>
      <c r="E65" s="107" t="s">
        <v>124</v>
      </c>
      <c r="F65" s="128">
        <f>'Alternative Form'!I72</f>
        <v>275133.22</v>
      </c>
      <c r="G65" s="333">
        <f>'Alternative Form'!J72</f>
        <v>280923.78</v>
      </c>
      <c r="H65" s="88">
        <f t="shared" si="22"/>
        <v>556057</v>
      </c>
      <c r="I65" s="318">
        <v>594951.0</v>
      </c>
      <c r="J65" s="318">
        <v>633845.0</v>
      </c>
    </row>
    <row r="66" ht="12.75" customHeight="1">
      <c r="A66" s="117"/>
      <c r="B66" s="64"/>
      <c r="C66" s="64"/>
      <c r="D66" s="64" t="s">
        <v>125</v>
      </c>
      <c r="E66" s="107" t="s">
        <v>126</v>
      </c>
      <c r="F66" s="128">
        <f>'Alternative Form'!I73</f>
        <v>41212.928</v>
      </c>
      <c r="G66" s="333">
        <f>'Alternative Form'!J73</f>
        <v>3587.072</v>
      </c>
      <c r="H66" s="88">
        <f t="shared" si="22"/>
        <v>44800</v>
      </c>
      <c r="I66" s="318">
        <v>44800.0</v>
      </c>
      <c r="J66" s="318">
        <v>44800.0</v>
      </c>
    </row>
    <row r="67" ht="12.75" customHeight="1">
      <c r="A67" s="117"/>
      <c r="B67" s="64"/>
      <c r="C67" s="64"/>
      <c r="D67" s="64" t="s">
        <v>127</v>
      </c>
      <c r="E67" s="107" t="s">
        <v>128</v>
      </c>
      <c r="F67" s="128">
        <f>'Alternative Form'!I74</f>
        <v>40876.16</v>
      </c>
      <c r="G67" s="333">
        <f>'Alternative Form'!J74</f>
        <v>4483.84</v>
      </c>
      <c r="H67" s="88">
        <f t="shared" si="22"/>
        <v>45360</v>
      </c>
      <c r="I67" s="318">
        <v>47690.0</v>
      </c>
      <c r="J67" s="318">
        <v>50020.0</v>
      </c>
    </row>
    <row r="68" ht="12.75" customHeight="1">
      <c r="A68" s="117"/>
      <c r="B68" s="64"/>
      <c r="C68" s="64"/>
      <c r="D68" s="64" t="s">
        <v>129</v>
      </c>
      <c r="E68" s="107" t="s">
        <v>130</v>
      </c>
      <c r="F68" s="128">
        <f>'Alternative Form'!I75</f>
        <v>0</v>
      </c>
      <c r="G68" s="333">
        <f>'Alternative Form'!J75</f>
        <v>0</v>
      </c>
      <c r="H68" s="88">
        <f t="shared" si="22"/>
        <v>0</v>
      </c>
      <c r="I68" s="319">
        <f t="shared" ref="I68:J68" si="23">+H68*1.05</f>
        <v>0</v>
      </c>
      <c r="J68" s="318">
        <f t="shared" si="23"/>
        <v>0</v>
      </c>
    </row>
    <row r="69" ht="12.75" customHeight="1">
      <c r="A69" s="117"/>
      <c r="B69" s="64"/>
      <c r="C69" s="64"/>
      <c r="D69" s="64" t="s">
        <v>131</v>
      </c>
      <c r="E69" s="184" t="s">
        <v>132</v>
      </c>
      <c r="F69" s="128">
        <f>'Alternative Form'!I76</f>
        <v>0</v>
      </c>
      <c r="G69" s="333">
        <f>'Alternative Form'!J76</f>
        <v>0</v>
      </c>
      <c r="H69" s="88">
        <f t="shared" si="22"/>
        <v>0</v>
      </c>
      <c r="I69" s="319">
        <f t="shared" ref="I69:J69" si="24">+H69*1.05</f>
        <v>0</v>
      </c>
      <c r="J69" s="318">
        <f t="shared" si="24"/>
        <v>0</v>
      </c>
    </row>
    <row r="70" ht="12.75" customHeight="1">
      <c r="A70" s="117"/>
      <c r="B70" s="64"/>
      <c r="C70" s="64"/>
      <c r="D70" s="64" t="s">
        <v>133</v>
      </c>
      <c r="E70" s="184" t="s">
        <v>134</v>
      </c>
      <c r="F70" s="128">
        <f>'Alternative Form'!I77</f>
        <v>336116.12</v>
      </c>
      <c r="G70" s="333">
        <f>'Alternative Form'!J77</f>
        <v>31386.88</v>
      </c>
      <c r="H70" s="77">
        <f t="shared" si="22"/>
        <v>367503</v>
      </c>
      <c r="I70" s="318">
        <v>386124.0</v>
      </c>
      <c r="J70" s="318">
        <v>404744.0</v>
      </c>
    </row>
    <row r="71" ht="12.75" customHeight="1">
      <c r="A71" s="117"/>
      <c r="B71" s="64"/>
      <c r="C71" s="64"/>
      <c r="D71" s="153" t="s">
        <v>135</v>
      </c>
      <c r="E71" s="154" t="s">
        <v>64</v>
      </c>
      <c r="F71" s="93">
        <f t="shared" ref="F71:G71" si="25">SUM(F62:F70)</f>
        <v>1092794.998</v>
      </c>
      <c r="G71" s="114">
        <f t="shared" si="25"/>
        <v>354683.002</v>
      </c>
      <c r="H71" s="95">
        <f t="shared" si="22"/>
        <v>1447478</v>
      </c>
      <c r="I71" s="327">
        <f t="shared" ref="I71:J71" si="26">SUM(I62:I70)</f>
        <v>1529601</v>
      </c>
      <c r="J71" s="328">
        <f t="shared" si="26"/>
        <v>1611722</v>
      </c>
    </row>
    <row r="72" ht="12.75" customHeight="1">
      <c r="A72" s="117"/>
      <c r="B72" s="64"/>
      <c r="C72" s="64"/>
      <c r="D72" s="64"/>
      <c r="E72" s="65" t="s">
        <v>64</v>
      </c>
      <c r="F72" s="150"/>
      <c r="G72" s="102"/>
      <c r="H72" s="103"/>
      <c r="I72" s="338"/>
      <c r="J72" s="339"/>
    </row>
    <row r="73" ht="12.75" customHeight="1">
      <c r="A73" s="117"/>
      <c r="B73" s="158" t="s">
        <v>93</v>
      </c>
      <c r="C73" s="5" t="s">
        <v>136</v>
      </c>
      <c r="D73" s="5"/>
      <c r="E73" s="65" t="s">
        <v>64</v>
      </c>
      <c r="F73" s="76"/>
      <c r="G73" s="105"/>
      <c r="H73" s="77"/>
      <c r="I73" s="324"/>
      <c r="J73" s="340"/>
    </row>
    <row r="74" ht="12.75" customHeight="1">
      <c r="A74" s="117"/>
      <c r="B74" s="159"/>
      <c r="C74" s="5"/>
      <c r="D74" s="5" t="s">
        <v>137</v>
      </c>
      <c r="E74" s="80">
        <v>4100.0</v>
      </c>
      <c r="F74" s="128">
        <f>'Alternative Form'!I81</f>
        <v>328617</v>
      </c>
      <c r="G74" s="333">
        <f>'Alternative Form'!J81</f>
        <v>15783</v>
      </c>
      <c r="H74" s="88">
        <f t="shared" ref="H74:H79" si="27">SUM(F74:G74)</f>
        <v>344400</v>
      </c>
      <c r="I74" s="319">
        <v>371952.0</v>
      </c>
      <c r="J74" s="318">
        <v>401708.0</v>
      </c>
    </row>
    <row r="75" ht="12.75" customHeight="1">
      <c r="A75" s="117"/>
      <c r="B75" s="159"/>
      <c r="C75" s="5"/>
      <c r="D75" s="64" t="s">
        <v>138</v>
      </c>
      <c r="E75" s="80">
        <v>4200.0</v>
      </c>
      <c r="F75" s="128">
        <f>'Alternative Form'!I82</f>
        <v>200000</v>
      </c>
      <c r="G75" s="333">
        <f>'Alternative Form'!J82</f>
        <v>0</v>
      </c>
      <c r="H75" s="88">
        <f t="shared" si="27"/>
        <v>200000</v>
      </c>
      <c r="I75" s="318">
        <v>228000.0</v>
      </c>
      <c r="J75" s="318">
        <v>246240.0</v>
      </c>
    </row>
    <row r="76" ht="12.75" customHeight="1">
      <c r="A76" s="117"/>
      <c r="B76" s="159"/>
      <c r="C76" s="5"/>
      <c r="D76" s="5" t="s">
        <v>139</v>
      </c>
      <c r="E76" s="80">
        <v>4300.0</v>
      </c>
      <c r="F76" s="128">
        <f>'Alternative Form'!I83</f>
        <v>1880</v>
      </c>
      <c r="G76" s="333">
        <f>'Alternative Form'!J83</f>
        <v>54120</v>
      </c>
      <c r="H76" s="88">
        <f t="shared" si="27"/>
        <v>56000</v>
      </c>
      <c r="I76" s="318">
        <v>60480.0</v>
      </c>
      <c r="J76" s="318">
        <v>65318.0</v>
      </c>
    </row>
    <row r="77" ht="12.75" customHeight="1">
      <c r="A77" s="117"/>
      <c r="B77" s="159"/>
      <c r="C77" s="5"/>
      <c r="D77" s="5" t="s">
        <v>140</v>
      </c>
      <c r="E77" s="109">
        <v>4400.0</v>
      </c>
      <c r="F77" s="128">
        <f>'Alternative Form'!I84</f>
        <v>232400</v>
      </c>
      <c r="G77" s="333">
        <f>'Alternative Form'!J84</f>
        <v>0</v>
      </c>
      <c r="H77" s="88">
        <f t="shared" si="27"/>
        <v>232400</v>
      </c>
      <c r="I77" s="318">
        <v>250992.0</v>
      </c>
      <c r="J77" s="318">
        <v>271072.0</v>
      </c>
    </row>
    <row r="78" ht="12.75" customHeight="1">
      <c r="A78" s="117"/>
      <c r="B78" s="159"/>
      <c r="C78" s="5"/>
      <c r="D78" s="5" t="s">
        <v>141</v>
      </c>
      <c r="E78" s="109">
        <v>4700.0</v>
      </c>
      <c r="F78" s="128">
        <f>'Alternative Form'!I85</f>
        <v>0</v>
      </c>
      <c r="G78" s="333">
        <f>'Alternative Form'!J85</f>
        <v>0</v>
      </c>
      <c r="H78" s="77">
        <f t="shared" si="27"/>
        <v>0</v>
      </c>
      <c r="I78" s="341">
        <v>0.0</v>
      </c>
      <c r="J78" s="342">
        <v>0.0</v>
      </c>
    </row>
    <row r="79" ht="12.75" customHeight="1">
      <c r="A79" s="117"/>
      <c r="B79" s="159"/>
      <c r="C79" s="5"/>
      <c r="D79" s="189" t="s">
        <v>142</v>
      </c>
      <c r="E79" s="154" t="s">
        <v>64</v>
      </c>
      <c r="F79" s="93">
        <f t="shared" ref="F79:G79" si="28">SUM(F74:F78)</f>
        <v>762897</v>
      </c>
      <c r="G79" s="114">
        <f t="shared" si="28"/>
        <v>69903</v>
      </c>
      <c r="H79" s="95">
        <f t="shared" si="27"/>
        <v>832800</v>
      </c>
      <c r="I79" s="327">
        <f t="shared" ref="I79:J79" si="29">SUM(I74:I78)</f>
        <v>911424</v>
      </c>
      <c r="J79" s="328">
        <f t="shared" si="29"/>
        <v>984338</v>
      </c>
    </row>
    <row r="80" ht="12.75" customHeight="1">
      <c r="A80" s="117"/>
      <c r="B80" s="63"/>
      <c r="C80" s="64"/>
      <c r="D80" s="64"/>
      <c r="E80" s="65" t="s">
        <v>64</v>
      </c>
      <c r="F80" s="76"/>
      <c r="G80" s="105"/>
      <c r="H80" s="77"/>
      <c r="I80" s="338"/>
      <c r="J80" s="339"/>
    </row>
    <row r="81" ht="12.75" customHeight="1">
      <c r="A81" s="117"/>
      <c r="B81" s="73" t="s">
        <v>99</v>
      </c>
      <c r="C81" s="64" t="s">
        <v>143</v>
      </c>
      <c r="D81" s="64"/>
      <c r="E81" s="65" t="s">
        <v>64</v>
      </c>
      <c r="F81" s="76"/>
      <c r="G81" s="105"/>
      <c r="H81" s="77"/>
      <c r="I81" s="324"/>
      <c r="J81" s="340"/>
    </row>
    <row r="82" ht="12.75" customHeight="1">
      <c r="A82" s="117"/>
      <c r="B82" s="63"/>
      <c r="C82" s="64"/>
      <c r="D82" s="64" t="s">
        <v>144</v>
      </c>
      <c r="E82" s="80">
        <v>5100.0</v>
      </c>
      <c r="F82" s="128">
        <f>'Alternative Form'!I89</f>
        <v>0</v>
      </c>
      <c r="G82" s="333">
        <f>'Alternative Form'!J89</f>
        <v>0</v>
      </c>
      <c r="H82" s="85">
        <f>SUM(F82+G82)</f>
        <v>0</v>
      </c>
      <c r="I82" s="324">
        <v>0.0</v>
      </c>
      <c r="J82" s="325">
        <v>0.0</v>
      </c>
    </row>
    <row r="83" ht="12.75" customHeight="1">
      <c r="A83" s="117"/>
      <c r="B83" s="63"/>
      <c r="C83" s="64"/>
      <c r="D83" s="64" t="s">
        <v>145</v>
      </c>
      <c r="E83" s="80">
        <v>5200.0</v>
      </c>
      <c r="F83" s="128">
        <f>'Alternative Form'!I90</f>
        <v>221200</v>
      </c>
      <c r="G83" s="333">
        <f>'Alternative Form'!J90</f>
        <v>0</v>
      </c>
      <c r="H83" s="85">
        <f t="shared" ref="H83:H90" si="30">SUM(F83:G83)</f>
        <v>221200</v>
      </c>
      <c r="I83" s="318">
        <v>238896.0</v>
      </c>
      <c r="J83" s="318">
        <v>258008.0</v>
      </c>
    </row>
    <row r="84" ht="12.75" customHeight="1">
      <c r="A84" s="117"/>
      <c r="B84" s="63"/>
      <c r="C84" s="64"/>
      <c r="D84" s="64" t="s">
        <v>146</v>
      </c>
      <c r="E84" s="80">
        <v>5300.0</v>
      </c>
      <c r="F84" s="128">
        <f>'Alternative Form'!I91</f>
        <v>11200</v>
      </c>
      <c r="G84" s="333">
        <f>'Alternative Form'!J91</f>
        <v>0</v>
      </c>
      <c r="H84" s="85">
        <f t="shared" si="30"/>
        <v>11200</v>
      </c>
      <c r="I84" s="318">
        <v>12096.0</v>
      </c>
      <c r="J84" s="318">
        <v>13064.0</v>
      </c>
    </row>
    <row r="85" ht="12.75" customHeight="1">
      <c r="A85" s="117"/>
      <c r="B85" s="63"/>
      <c r="C85" s="64"/>
      <c r="D85" s="64" t="s">
        <v>147</v>
      </c>
      <c r="E85" s="107" t="s">
        <v>148</v>
      </c>
      <c r="F85" s="128">
        <f>'Alternative Form'!I92</f>
        <v>61600</v>
      </c>
      <c r="G85" s="333">
        <f>'Alternative Form'!J92</f>
        <v>0</v>
      </c>
      <c r="H85" s="85">
        <f t="shared" si="30"/>
        <v>61600</v>
      </c>
      <c r="I85" s="318">
        <v>66528.0</v>
      </c>
      <c r="J85" s="318">
        <v>71850.0</v>
      </c>
    </row>
    <row r="86" ht="12.75" customHeight="1">
      <c r="A86" s="117"/>
      <c r="B86" s="63"/>
      <c r="C86" s="64"/>
      <c r="D86" s="64" t="s">
        <v>149</v>
      </c>
      <c r="E86" s="80">
        <v>5500.0</v>
      </c>
      <c r="F86" s="128">
        <f>'Alternative Form'!I93</f>
        <v>22960</v>
      </c>
      <c r="G86" s="333">
        <f>'Alternative Form'!J93</f>
        <v>0</v>
      </c>
      <c r="H86" s="85">
        <f t="shared" si="30"/>
        <v>22960</v>
      </c>
      <c r="I86" s="318">
        <v>24797.0</v>
      </c>
      <c r="J86" s="318">
        <v>26781.0</v>
      </c>
    </row>
    <row r="87" ht="12.75" customHeight="1">
      <c r="A87" s="117"/>
      <c r="B87" s="63"/>
      <c r="C87" s="64"/>
      <c r="D87" s="64" t="s">
        <v>150</v>
      </c>
      <c r="E87" s="80">
        <v>5600.0</v>
      </c>
      <c r="F87" s="128">
        <f>'Alternative Form'!I94</f>
        <v>190960</v>
      </c>
      <c r="G87" s="333">
        <f>'Alternative Form'!J94</f>
        <v>0</v>
      </c>
      <c r="H87" s="85">
        <f t="shared" si="30"/>
        <v>190960</v>
      </c>
      <c r="I87" s="318">
        <v>206237.0</v>
      </c>
      <c r="J87" s="318">
        <v>222736.0</v>
      </c>
    </row>
    <row r="88" ht="12.75" customHeight="1">
      <c r="A88" s="117"/>
      <c r="B88" s="64"/>
      <c r="C88" s="64"/>
      <c r="D88" s="64" t="s">
        <v>151</v>
      </c>
      <c r="E88" s="109">
        <v>5800.0</v>
      </c>
      <c r="F88" s="128">
        <f>'Alternative Form'!I95</f>
        <v>718713</v>
      </c>
      <c r="G88" s="333">
        <f>'Alternative Form'!J95</f>
        <v>252000</v>
      </c>
      <c r="H88" s="85">
        <f t="shared" si="30"/>
        <v>970713</v>
      </c>
      <c r="I88" s="318">
        <v>1049015.0</v>
      </c>
      <c r="J88" s="318">
        <v>1133668.0</v>
      </c>
    </row>
    <row r="89" ht="12.75" customHeight="1">
      <c r="A89" s="117"/>
      <c r="B89" s="64"/>
      <c r="C89" s="64"/>
      <c r="D89" s="64" t="s">
        <v>152</v>
      </c>
      <c r="E89" s="109">
        <v>5900.0</v>
      </c>
      <c r="F89" s="128">
        <f>'Alternative Form'!I96</f>
        <v>179200</v>
      </c>
      <c r="G89" s="333">
        <f>'Alternative Form'!J96</f>
        <v>0</v>
      </c>
      <c r="H89" s="77">
        <f t="shared" si="30"/>
        <v>179200</v>
      </c>
      <c r="I89" s="318">
        <v>193536.0</v>
      </c>
      <c r="J89" s="318">
        <v>209018.0</v>
      </c>
    </row>
    <row r="90" ht="12.75" customHeight="1">
      <c r="A90" s="117"/>
      <c r="B90" s="64"/>
      <c r="C90" s="64"/>
      <c r="D90" s="153" t="s">
        <v>153</v>
      </c>
      <c r="E90" s="154" t="s">
        <v>64</v>
      </c>
      <c r="F90" s="93">
        <f t="shared" ref="F90:G90" si="31">SUM(F82:F89)</f>
        <v>1405833</v>
      </c>
      <c r="G90" s="114">
        <f t="shared" si="31"/>
        <v>252000</v>
      </c>
      <c r="H90" s="95">
        <f t="shared" si="30"/>
        <v>1657833</v>
      </c>
      <c r="I90" s="327">
        <f t="shared" ref="I90:J90" si="32">SUM(I82:I89)</f>
        <v>1791105</v>
      </c>
      <c r="J90" s="328">
        <f t="shared" si="32"/>
        <v>1935125</v>
      </c>
    </row>
    <row r="91" ht="12.75" customHeight="1">
      <c r="A91" s="117"/>
      <c r="B91" s="64"/>
      <c r="C91" s="64" t="s">
        <v>64</v>
      </c>
      <c r="D91" s="64" t="s">
        <v>154</v>
      </c>
      <c r="E91" s="65" t="s">
        <v>64</v>
      </c>
      <c r="F91" s="76"/>
      <c r="G91" s="105"/>
      <c r="H91" s="77"/>
      <c r="I91" s="329"/>
      <c r="J91" s="349"/>
    </row>
    <row r="92" ht="12.75" customHeight="1">
      <c r="A92" s="117"/>
      <c r="B92" s="73" t="s">
        <v>155</v>
      </c>
      <c r="C92" s="64" t="s">
        <v>156</v>
      </c>
      <c r="D92" s="64"/>
      <c r="E92" s="65" t="s">
        <v>64</v>
      </c>
      <c r="F92" s="76"/>
      <c r="G92" s="105"/>
      <c r="H92" s="77"/>
      <c r="I92" s="315"/>
      <c r="J92" s="350"/>
    </row>
    <row r="93" ht="12.75" customHeight="1">
      <c r="A93" s="117"/>
      <c r="B93" s="63"/>
      <c r="C93" s="64"/>
      <c r="D93" s="191" t="s">
        <v>157</v>
      </c>
      <c r="E93" s="65"/>
      <c r="F93" s="76"/>
      <c r="G93" s="105"/>
      <c r="H93" s="77"/>
      <c r="I93" s="315"/>
      <c r="J93" s="350"/>
    </row>
    <row r="94" ht="12.75" customHeight="1">
      <c r="A94" s="117"/>
      <c r="B94" s="63"/>
      <c r="C94" s="64"/>
      <c r="D94" s="191" t="s">
        <v>158</v>
      </c>
      <c r="E94" s="65"/>
      <c r="F94" s="76"/>
      <c r="G94" s="105"/>
      <c r="H94" s="77"/>
      <c r="I94" s="331"/>
      <c r="J94" s="200"/>
    </row>
    <row r="95" ht="12.75" customHeight="1">
      <c r="A95" s="117"/>
      <c r="B95" s="63"/>
      <c r="C95" s="64"/>
      <c r="D95" s="50" t="s">
        <v>232</v>
      </c>
      <c r="E95" s="160" t="s">
        <v>160</v>
      </c>
      <c r="F95" s="128">
        <f>'Alternative Form'!I102</f>
        <v>0</v>
      </c>
      <c r="G95" s="333">
        <f>'Alternative Form'!J102</f>
        <v>0</v>
      </c>
      <c r="H95" s="85">
        <f t="shared" ref="H95:H101" si="33">SUM(F95+G95)</f>
        <v>0</v>
      </c>
      <c r="I95" s="324">
        <v>0.0</v>
      </c>
      <c r="J95" s="325">
        <v>0.0</v>
      </c>
    </row>
    <row r="96" ht="12.75" customHeight="1">
      <c r="A96" s="117"/>
      <c r="B96" s="63"/>
      <c r="C96" s="64"/>
      <c r="D96" s="64" t="s">
        <v>161</v>
      </c>
      <c r="E96" s="80">
        <v>6200.0</v>
      </c>
      <c r="F96" s="128">
        <f>'Alternative Form'!I103</f>
        <v>0</v>
      </c>
      <c r="G96" s="333">
        <f>'Alternative Form'!J103</f>
        <v>0</v>
      </c>
      <c r="H96" s="85">
        <f t="shared" si="33"/>
        <v>0</v>
      </c>
      <c r="I96" s="324">
        <v>0.0</v>
      </c>
      <c r="J96" s="325">
        <v>0.0</v>
      </c>
    </row>
    <row r="97" ht="12.75" customHeight="1">
      <c r="A97" s="117"/>
      <c r="B97" s="63"/>
      <c r="C97" s="64"/>
      <c r="D97" s="64" t="s">
        <v>162</v>
      </c>
      <c r="E97" s="109" t="s">
        <v>64</v>
      </c>
      <c r="F97" s="128">
        <f>'Alternative Form'!I104</f>
        <v>0</v>
      </c>
      <c r="G97" s="333">
        <f>'Alternative Form'!J104</f>
        <v>0</v>
      </c>
      <c r="H97" s="85">
        <f t="shared" si="33"/>
        <v>0</v>
      </c>
      <c r="I97" s="324">
        <v>0.0</v>
      </c>
      <c r="J97" s="325">
        <v>0.0</v>
      </c>
    </row>
    <row r="98" ht="12.75" customHeight="1">
      <c r="A98" s="117"/>
      <c r="B98" s="63"/>
      <c r="C98" s="64"/>
      <c r="D98" s="127" t="s">
        <v>163</v>
      </c>
      <c r="E98" s="160">
        <v>6300.0</v>
      </c>
      <c r="F98" s="128">
        <f>'Alternative Form'!I104</f>
        <v>0</v>
      </c>
      <c r="G98" s="333">
        <f>'Alternative Form'!J104</f>
        <v>0</v>
      </c>
      <c r="H98" s="85">
        <f t="shared" si="33"/>
        <v>0</v>
      </c>
      <c r="I98" s="324">
        <v>0.0</v>
      </c>
      <c r="J98" s="325">
        <v>0.0</v>
      </c>
    </row>
    <row r="99" ht="12.75" customHeight="1">
      <c r="A99" s="117"/>
      <c r="B99" s="63"/>
      <c r="C99" s="64"/>
      <c r="D99" s="127" t="s">
        <v>164</v>
      </c>
      <c r="E99" s="80">
        <v>6400.0</v>
      </c>
      <c r="F99" s="128">
        <f>'Alternative Form'!I106</f>
        <v>0</v>
      </c>
      <c r="G99" s="333">
        <f>'Alternative Form'!J106</f>
        <v>0</v>
      </c>
      <c r="H99" s="85">
        <f t="shared" si="33"/>
        <v>0</v>
      </c>
      <c r="I99" s="324">
        <v>0.0</v>
      </c>
      <c r="J99" s="325">
        <v>0.0</v>
      </c>
    </row>
    <row r="100" ht="12.75" customHeight="1">
      <c r="A100" s="117"/>
      <c r="B100" s="63"/>
      <c r="C100" s="64"/>
      <c r="D100" s="127" t="s">
        <v>165</v>
      </c>
      <c r="E100" s="109">
        <v>6500.0</v>
      </c>
      <c r="F100" s="128">
        <f>'Alternative Form'!I107</f>
        <v>0</v>
      </c>
      <c r="G100" s="333">
        <f>'Alternative Form'!J107</f>
        <v>0</v>
      </c>
      <c r="H100" s="85">
        <f t="shared" si="33"/>
        <v>0</v>
      </c>
      <c r="I100" s="324">
        <v>0.0</v>
      </c>
      <c r="J100" s="325">
        <v>0.0</v>
      </c>
    </row>
    <row r="101" ht="12.75" customHeight="1">
      <c r="A101" s="117"/>
      <c r="B101" s="63"/>
      <c r="C101" s="64"/>
      <c r="D101" s="50" t="s">
        <v>233</v>
      </c>
      <c r="E101" s="109">
        <v>6900.0</v>
      </c>
      <c r="F101" s="128">
        <f>'Alternative Form'!I108</f>
        <v>106155</v>
      </c>
      <c r="G101" s="333">
        <f>'Alternative Form'!J108</f>
        <v>0</v>
      </c>
      <c r="H101" s="85">
        <f t="shared" si="33"/>
        <v>106155</v>
      </c>
      <c r="I101" s="341">
        <v>97644.0</v>
      </c>
      <c r="J101" s="342">
        <v>91363.0</v>
      </c>
    </row>
    <row r="102" ht="12.75" customHeight="1">
      <c r="A102" s="117"/>
      <c r="B102" s="64"/>
      <c r="C102" s="64" t="s">
        <v>64</v>
      </c>
      <c r="D102" s="153" t="s">
        <v>167</v>
      </c>
      <c r="E102" s="154" t="s">
        <v>64</v>
      </c>
      <c r="F102" s="93">
        <f t="shared" ref="F102:G102" si="34">SUM(F95,F96,F98,F99,F100,F101)</f>
        <v>106155</v>
      </c>
      <c r="G102" s="114">
        <f t="shared" si="34"/>
        <v>0</v>
      </c>
      <c r="H102" s="95">
        <f>SUM(F102:G102)</f>
        <v>106155</v>
      </c>
      <c r="I102" s="327">
        <f t="shared" ref="I102:J102" si="35">SUM(I95:I101)</f>
        <v>97644</v>
      </c>
      <c r="J102" s="328">
        <f t="shared" si="35"/>
        <v>91363</v>
      </c>
    </row>
    <row r="103" ht="12.75" customHeight="1">
      <c r="A103" s="117"/>
      <c r="B103" s="64"/>
      <c r="C103" s="64"/>
      <c r="D103" s="64"/>
      <c r="E103" s="65" t="s">
        <v>64</v>
      </c>
      <c r="F103" s="76"/>
      <c r="G103" s="105"/>
      <c r="H103" s="77"/>
      <c r="I103" s="329"/>
      <c r="J103" s="330"/>
    </row>
    <row r="104" ht="12.75" customHeight="1">
      <c r="A104" s="117"/>
      <c r="B104" s="73" t="s">
        <v>168</v>
      </c>
      <c r="C104" s="64" t="s">
        <v>169</v>
      </c>
      <c r="D104" s="64"/>
      <c r="E104" s="65" t="s">
        <v>64</v>
      </c>
      <c r="F104" s="76"/>
      <c r="G104" s="105"/>
      <c r="H104" s="77"/>
      <c r="I104" s="331"/>
      <c r="J104" s="332"/>
    </row>
    <row r="105" ht="12.75" customHeight="1">
      <c r="A105" s="117"/>
      <c r="B105" s="63" t="s">
        <v>64</v>
      </c>
      <c r="C105" s="64"/>
      <c r="D105" s="64" t="s">
        <v>170</v>
      </c>
      <c r="E105" s="203" t="s">
        <v>171</v>
      </c>
      <c r="F105" s="128">
        <f>'Alternative Form'!I112</f>
        <v>0</v>
      </c>
      <c r="G105" s="333">
        <f>'Alternative Form'!J112</f>
        <v>0</v>
      </c>
      <c r="H105" s="85">
        <f t="shared" ref="H105:H109" si="36">SUM(F105+G105)</f>
        <v>0</v>
      </c>
      <c r="I105" s="324">
        <v>0.0</v>
      </c>
      <c r="J105" s="325">
        <v>0.0</v>
      </c>
    </row>
    <row r="106" ht="12.75" customHeight="1">
      <c r="A106" s="117"/>
      <c r="B106" s="63"/>
      <c r="C106" s="64"/>
      <c r="D106" s="127" t="s">
        <v>172</v>
      </c>
      <c r="E106" s="107" t="s">
        <v>173</v>
      </c>
      <c r="F106" s="83">
        <f>'Alternative Form'!I113</f>
        <v>0</v>
      </c>
      <c r="G106" s="81">
        <f>'Alternative Form'!J113</f>
        <v>0</v>
      </c>
      <c r="H106" s="85">
        <f t="shared" si="36"/>
        <v>0</v>
      </c>
      <c r="I106" s="324">
        <v>0.0</v>
      </c>
      <c r="J106" s="325">
        <v>0.0</v>
      </c>
    </row>
    <row r="107" ht="12.75" customHeight="1">
      <c r="A107" s="117"/>
      <c r="B107" s="63"/>
      <c r="C107" s="64"/>
      <c r="D107" s="64" t="s">
        <v>174</v>
      </c>
      <c r="E107" s="203" t="s">
        <v>175</v>
      </c>
      <c r="F107" s="205">
        <f>'Alternative Form'!I114</f>
        <v>0</v>
      </c>
      <c r="G107" s="187">
        <f>'Alternative Form'!J114</f>
        <v>0</v>
      </c>
      <c r="H107" s="85">
        <f t="shared" si="36"/>
        <v>0</v>
      </c>
      <c r="I107" s="324">
        <v>0.0</v>
      </c>
      <c r="J107" s="325">
        <v>0.0</v>
      </c>
    </row>
    <row r="108" ht="12.75" customHeight="1">
      <c r="A108" s="117"/>
      <c r="B108" s="63"/>
      <c r="C108" s="64"/>
      <c r="D108" s="64" t="s">
        <v>176</v>
      </c>
      <c r="E108" s="107" t="s">
        <v>177</v>
      </c>
      <c r="F108" s="83">
        <f>'Alternative Form'!I115</f>
        <v>0</v>
      </c>
      <c r="G108" s="81">
        <f>'Alternative Form'!J115</f>
        <v>0</v>
      </c>
      <c r="H108" s="85">
        <f t="shared" si="36"/>
        <v>0</v>
      </c>
      <c r="I108" s="324">
        <v>0.0</v>
      </c>
      <c r="J108" s="325">
        <v>0.0</v>
      </c>
    </row>
    <row r="109" ht="12.75" customHeight="1">
      <c r="A109" s="117"/>
      <c r="B109" s="63"/>
      <c r="C109" s="64"/>
      <c r="D109" s="64" t="s">
        <v>178</v>
      </c>
      <c r="E109" s="107" t="s">
        <v>179</v>
      </c>
      <c r="F109" s="83">
        <f>'Alternative Form'!I116</f>
        <v>0</v>
      </c>
      <c r="G109" s="81">
        <f>'Alternative Form'!J116</f>
        <v>0</v>
      </c>
      <c r="H109" s="85">
        <f t="shared" si="36"/>
        <v>0</v>
      </c>
      <c r="I109" s="324">
        <v>0.0</v>
      </c>
      <c r="J109" s="325">
        <v>0.0</v>
      </c>
    </row>
    <row r="110" ht="12.75" customHeight="1">
      <c r="A110" s="117"/>
      <c r="B110" s="63"/>
      <c r="C110" s="64"/>
      <c r="D110" s="5" t="s">
        <v>180</v>
      </c>
      <c r="E110" s="351" t="s">
        <v>64</v>
      </c>
      <c r="F110" s="352"/>
      <c r="G110" s="285"/>
      <c r="H110" s="353"/>
      <c r="I110" s="354"/>
      <c r="J110" s="355"/>
    </row>
    <row r="111" ht="12.75" customHeight="1">
      <c r="A111" s="117"/>
      <c r="B111" s="63"/>
      <c r="C111" s="64"/>
      <c r="D111" s="127" t="s">
        <v>181</v>
      </c>
      <c r="E111" s="160">
        <v>7438.0</v>
      </c>
      <c r="F111" s="188">
        <f>'Alternative Form'!I118</f>
        <v>0</v>
      </c>
      <c r="G111" s="106">
        <f>'Alternative Form'!J118</f>
        <v>0</v>
      </c>
      <c r="H111" s="85">
        <f t="shared" ref="H111:H112" si="37">SUM(F111+G111)</f>
        <v>0</v>
      </c>
      <c r="I111" s="324">
        <v>0.0</v>
      </c>
      <c r="J111" s="325">
        <v>0.0</v>
      </c>
    </row>
    <row r="112" ht="12.75" customHeight="1">
      <c r="A112" s="117"/>
      <c r="B112" s="63"/>
      <c r="C112" s="64"/>
      <c r="D112" s="50" t="s">
        <v>234</v>
      </c>
      <c r="E112" s="109">
        <v>7439.0</v>
      </c>
      <c r="F112" s="111">
        <f>'Alternative Form'!I119</f>
        <v>0</v>
      </c>
      <c r="G112" s="112">
        <f>'Alternative Form'!J119</f>
        <v>0</v>
      </c>
      <c r="H112" s="85">
        <f t="shared" si="37"/>
        <v>0</v>
      </c>
      <c r="I112" s="341">
        <v>0.0</v>
      </c>
      <c r="J112" s="326">
        <v>0.0</v>
      </c>
    </row>
    <row r="113" ht="12.75" customHeight="1">
      <c r="A113" s="117"/>
      <c r="B113" s="63"/>
      <c r="C113" s="64"/>
      <c r="D113" s="153" t="s">
        <v>183</v>
      </c>
      <c r="E113" s="154" t="s">
        <v>64</v>
      </c>
      <c r="F113" s="93">
        <f t="shared" ref="F113:G113" si="38">SUM(F105,F106,F107,F108,F109,F111,F112)</f>
        <v>0</v>
      </c>
      <c r="G113" s="114">
        <f t="shared" si="38"/>
        <v>0</v>
      </c>
      <c r="H113" s="95">
        <f>SUM(F113:G113)</f>
        <v>0</v>
      </c>
      <c r="I113" s="327">
        <f t="shared" ref="I113:J113" si="39">SUM(I105:I112)</f>
        <v>0</v>
      </c>
      <c r="J113" s="328">
        <f t="shared" si="39"/>
        <v>0</v>
      </c>
    </row>
    <row r="114" ht="12.75" customHeight="1">
      <c r="A114" s="117"/>
      <c r="B114" s="63"/>
      <c r="C114" s="64"/>
      <c r="D114" s="64"/>
      <c r="E114" s="90" t="s">
        <v>64</v>
      </c>
      <c r="F114" s="212"/>
      <c r="G114" s="213"/>
      <c r="H114" s="77"/>
      <c r="I114" s="356">
        <f t="shared" ref="I114:J114" si="40">SUM(I51+I59+I71+I79+I90+I102+I113)</f>
        <v>10427151</v>
      </c>
      <c r="J114" s="357">
        <f t="shared" si="40"/>
        <v>11018838</v>
      </c>
    </row>
    <row r="115" ht="12.75" customHeight="1">
      <c r="A115" s="117"/>
      <c r="B115" s="63" t="s">
        <v>184</v>
      </c>
      <c r="C115" s="63" t="s">
        <v>185</v>
      </c>
      <c r="D115" s="63"/>
      <c r="E115" s="217" t="s">
        <v>64</v>
      </c>
      <c r="F115" s="143">
        <f t="shared" ref="F115:G115" si="41">SUM(F51,F59,F71,F79,F90,F102,F113)</f>
        <v>8717751.298</v>
      </c>
      <c r="G115" s="144">
        <f t="shared" si="41"/>
        <v>1124970.702</v>
      </c>
      <c r="H115" s="145">
        <f>SUM(F115:G115)</f>
        <v>9842722</v>
      </c>
      <c r="I115" s="358"/>
      <c r="J115" s="359"/>
    </row>
    <row r="116" ht="12.75" customHeight="1">
      <c r="A116" s="117"/>
      <c r="B116" s="63"/>
      <c r="C116" s="64"/>
      <c r="D116" s="64"/>
      <c r="E116" s="66" t="s">
        <v>64</v>
      </c>
      <c r="F116" s="257"/>
      <c r="G116" s="223"/>
      <c r="H116" s="103"/>
      <c r="I116" s="356">
        <f t="shared" ref="I116:J116" si="42">I42-I114</f>
        <v>1043417</v>
      </c>
      <c r="J116" s="357">
        <f t="shared" si="42"/>
        <v>1447320</v>
      </c>
    </row>
    <row r="117" ht="12.75" customHeight="1">
      <c r="A117" s="62" t="s">
        <v>186</v>
      </c>
      <c r="B117" s="63" t="s">
        <v>187</v>
      </c>
      <c r="C117" s="64"/>
      <c r="D117" s="64"/>
      <c r="E117" s="66" t="s">
        <v>64</v>
      </c>
      <c r="F117" s="212"/>
      <c r="G117" s="213"/>
      <c r="H117" s="77"/>
      <c r="I117" s="360"/>
      <c r="J117" s="350"/>
    </row>
    <row r="118" ht="12.75" customHeight="1">
      <c r="A118" s="227"/>
      <c r="B118" s="172" t="s">
        <v>188</v>
      </c>
      <c r="C118" s="228"/>
      <c r="D118" s="162"/>
      <c r="E118" s="361" t="s">
        <v>64</v>
      </c>
      <c r="F118" s="362">
        <f t="shared" ref="F118:G118" si="43">SUM(F43-F115)</f>
        <v>1123540.702</v>
      </c>
      <c r="G118" s="363">
        <f t="shared" si="43"/>
        <v>-61657.702</v>
      </c>
      <c r="H118" s="364">
        <f>SUM(F118:G118)</f>
        <v>1061883</v>
      </c>
      <c r="I118" s="311"/>
      <c r="J118" s="365"/>
    </row>
    <row r="119" ht="12.75" customHeight="1">
      <c r="A119" s="238"/>
      <c r="B119" s="55"/>
      <c r="C119" s="55"/>
      <c r="D119" s="56" t="s">
        <v>51</v>
      </c>
      <c r="E119" s="57" t="s">
        <v>52</v>
      </c>
      <c r="F119" s="179" t="str">
        <f t="shared" ref="F119:H119" si="44">F12</f>
        <v>First Interim Budget Unrestricted</v>
      </c>
      <c r="G119" s="179" t="str">
        <f t="shared" si="44"/>
        <v>First Interim Budget Restricted</v>
      </c>
      <c r="H119" s="179" t="str">
        <f t="shared" si="44"/>
        <v>First Interim Budget Total</v>
      </c>
      <c r="I119" s="179" t="str">
        <f t="shared" ref="I119:J119" si="45">I11</f>
        <v>Totals for 2026-27</v>
      </c>
      <c r="J119" s="179" t="str">
        <f t="shared" si="45"/>
        <v>Totals for 2027-28</v>
      </c>
    </row>
    <row r="120" ht="12.75" customHeight="1">
      <c r="A120" s="62" t="s">
        <v>189</v>
      </c>
      <c r="B120" s="63" t="s">
        <v>190</v>
      </c>
      <c r="C120" s="64"/>
      <c r="D120" s="64"/>
      <c r="E120" s="239" t="s">
        <v>64</v>
      </c>
      <c r="F120" s="281"/>
      <c r="G120" s="282"/>
      <c r="H120" s="69"/>
      <c r="I120" s="366">
        <v>0.0</v>
      </c>
      <c r="J120" s="367">
        <v>0.0</v>
      </c>
    </row>
    <row r="121" ht="12.75" customHeight="1">
      <c r="A121" s="62"/>
      <c r="B121" s="63" t="s">
        <v>65</v>
      </c>
      <c r="C121" s="64" t="s">
        <v>191</v>
      </c>
      <c r="D121" s="64"/>
      <c r="E121" s="160" t="s">
        <v>192</v>
      </c>
      <c r="F121" s="281">
        <f>'Alternative Form'!I128</f>
        <v>0</v>
      </c>
      <c r="G121" s="282">
        <f>'Alternative Form'!J128</f>
        <v>0</v>
      </c>
      <c r="H121" s="88">
        <f>'Alternative Form'!K128</f>
        <v>0</v>
      </c>
      <c r="I121" s="201"/>
      <c r="J121" s="332"/>
    </row>
    <row r="122" ht="12.75" customHeight="1">
      <c r="A122" s="62"/>
      <c r="B122" s="63" t="s">
        <v>74</v>
      </c>
      <c r="C122" s="5" t="s">
        <v>193</v>
      </c>
      <c r="D122" s="5"/>
      <c r="E122" s="80" t="s">
        <v>194</v>
      </c>
      <c r="F122" s="281">
        <f>'Alternative Form'!I129</f>
        <v>0</v>
      </c>
      <c r="G122" s="282">
        <f>'Alternative Form'!J129</f>
        <v>0</v>
      </c>
      <c r="H122" s="88">
        <f>'Alternative Form'!K129</f>
        <v>0</v>
      </c>
      <c r="I122" s="324">
        <v>0.0</v>
      </c>
      <c r="J122" s="325">
        <v>0.0</v>
      </c>
    </row>
    <row r="123" ht="12.75" customHeight="1">
      <c r="A123" s="62"/>
      <c r="B123" s="63" t="s">
        <v>82</v>
      </c>
      <c r="C123" s="5" t="s">
        <v>195</v>
      </c>
      <c r="D123" s="5"/>
      <c r="E123" s="109"/>
      <c r="F123" s="245"/>
      <c r="G123" s="243"/>
      <c r="H123" s="243"/>
      <c r="I123" s="243"/>
      <c r="J123" s="368"/>
    </row>
    <row r="124" ht="12.75" customHeight="1">
      <c r="A124" s="62"/>
      <c r="B124" s="63"/>
      <c r="C124" s="5" t="s">
        <v>196</v>
      </c>
      <c r="D124" s="5"/>
      <c r="E124" s="65" t="s">
        <v>197</v>
      </c>
      <c r="F124" s="281">
        <f>'Alternative Form'!I131</f>
        <v>-61658</v>
      </c>
      <c r="G124" s="282">
        <f>'Alternative Form'!J131</f>
        <v>61658</v>
      </c>
      <c r="H124" s="88">
        <f>'Alternative Form'!K131</f>
        <v>0</v>
      </c>
      <c r="I124" s="341">
        <v>0.0</v>
      </c>
      <c r="J124" s="326">
        <v>0.0</v>
      </c>
    </row>
    <row r="125" ht="12.75" customHeight="1">
      <c r="A125" s="62"/>
      <c r="B125" s="63" t="s">
        <v>64</v>
      </c>
      <c r="C125" s="159"/>
      <c r="D125" s="123" t="s">
        <v>64</v>
      </c>
      <c r="E125" s="113" t="s">
        <v>64</v>
      </c>
      <c r="F125" s="129"/>
      <c r="G125" s="130"/>
      <c r="H125" s="131"/>
      <c r="I125" s="356">
        <f t="shared" ref="I125:J125" si="46">SUM(I120:I124)</f>
        <v>0</v>
      </c>
      <c r="J125" s="357">
        <f t="shared" si="46"/>
        <v>0</v>
      </c>
    </row>
    <row r="126" ht="12.75" customHeight="1">
      <c r="A126" s="117"/>
      <c r="B126" s="63" t="s">
        <v>93</v>
      </c>
      <c r="C126" s="159" t="s">
        <v>198</v>
      </c>
      <c r="D126" s="252"/>
      <c r="E126" s="253" t="s">
        <v>64</v>
      </c>
      <c r="F126" s="143">
        <f t="shared" ref="F126:G126" si="47">SUM(+F121-F122+F124)</f>
        <v>-61658</v>
      </c>
      <c r="G126" s="144">
        <f t="shared" si="47"/>
        <v>61658</v>
      </c>
      <c r="H126" s="145">
        <f>SUM(F126:G126)</f>
        <v>0</v>
      </c>
      <c r="I126" s="358"/>
      <c r="J126" s="359"/>
    </row>
    <row r="127" ht="12.75" customHeight="1">
      <c r="A127" s="117"/>
      <c r="B127" s="64"/>
      <c r="C127" s="64"/>
      <c r="D127" s="64"/>
      <c r="E127" s="65" t="s">
        <v>64</v>
      </c>
      <c r="F127" s="257"/>
      <c r="G127" s="223"/>
      <c r="H127" s="103"/>
      <c r="I127" s="356">
        <f t="shared" ref="I127:J127" si="48">SUM(I116+I125)</f>
        <v>1043417</v>
      </c>
      <c r="J127" s="357">
        <f t="shared" si="48"/>
        <v>1447320</v>
      </c>
    </row>
    <row r="128" ht="12.75" customHeight="1">
      <c r="A128" s="62" t="s">
        <v>199</v>
      </c>
      <c r="B128" s="63" t="s">
        <v>200</v>
      </c>
      <c r="C128" s="64"/>
      <c r="D128" s="64"/>
      <c r="E128" s="65" t="s">
        <v>64</v>
      </c>
      <c r="F128" s="143">
        <f t="shared" ref="F128:H128" si="49">SUM(F118,F126)</f>
        <v>1061882.702</v>
      </c>
      <c r="G128" s="144">
        <f t="shared" si="49"/>
        <v>0.298</v>
      </c>
      <c r="H128" s="145">
        <f t="shared" si="49"/>
        <v>1061883</v>
      </c>
      <c r="I128" s="358"/>
      <c r="J128" s="359"/>
    </row>
    <row r="129" ht="12.75" customHeight="1">
      <c r="A129" s="117"/>
      <c r="B129" s="64" t="s">
        <v>64</v>
      </c>
      <c r="C129" s="64"/>
      <c r="D129" s="149"/>
      <c r="E129" s="90" t="s">
        <v>64</v>
      </c>
      <c r="F129" s="281"/>
      <c r="G129" s="282"/>
      <c r="H129" s="103"/>
      <c r="I129" s="369">
        <f t="shared" ref="I129:J129" si="50">H135</f>
        <v>13353077</v>
      </c>
      <c r="J129" s="370">
        <f t="shared" si="50"/>
        <v>14396494</v>
      </c>
    </row>
    <row r="130" ht="12.75" customHeight="1">
      <c r="A130" s="62" t="s">
        <v>201</v>
      </c>
      <c r="B130" s="63" t="s">
        <v>202</v>
      </c>
      <c r="C130" s="64"/>
      <c r="D130" s="64"/>
      <c r="E130" s="65" t="s">
        <v>64</v>
      </c>
      <c r="F130" s="281"/>
      <c r="G130" s="282"/>
      <c r="H130" s="77"/>
      <c r="I130" s="360"/>
      <c r="J130" s="350"/>
    </row>
    <row r="131" ht="12.75" customHeight="1">
      <c r="A131" s="62"/>
      <c r="B131" s="63" t="s">
        <v>65</v>
      </c>
      <c r="C131" s="64" t="s">
        <v>203</v>
      </c>
      <c r="D131" s="64"/>
      <c r="E131" s="65"/>
      <c r="F131" s="281" t="str">
        <f>'Alternative Form'!I138</f>
        <v/>
      </c>
      <c r="G131" s="282" t="str">
        <f>'Alternative Form'!J138</f>
        <v/>
      </c>
      <c r="H131" s="77"/>
      <c r="I131" s="360"/>
      <c r="J131" s="350"/>
    </row>
    <row r="132" ht="12.75" customHeight="1">
      <c r="A132" s="117"/>
      <c r="B132" s="63"/>
      <c r="C132" s="64" t="s">
        <v>204</v>
      </c>
      <c r="D132" s="64" t="s">
        <v>205</v>
      </c>
      <c r="E132" s="160">
        <v>9791.0</v>
      </c>
      <c r="F132" s="281">
        <f>'Alternative Form'!I139</f>
        <v>12291194</v>
      </c>
      <c r="G132" s="282" t="str">
        <f>'Alternative Form'!J139</f>
        <v/>
      </c>
      <c r="H132" s="88">
        <f t="shared" ref="H132:H135" si="51">SUM(F132:G132)</f>
        <v>12291194</v>
      </c>
      <c r="I132" s="371"/>
      <c r="J132" s="200"/>
    </row>
    <row r="133" ht="12.75" customHeight="1">
      <c r="A133" s="117" t="s">
        <v>64</v>
      </c>
      <c r="B133" s="64"/>
      <c r="C133" s="64" t="s">
        <v>206</v>
      </c>
      <c r="D133" s="127" t="s">
        <v>207</v>
      </c>
      <c r="E133" s="269" t="s">
        <v>208</v>
      </c>
      <c r="F133" s="281">
        <f>'Alternative Form'!I140</f>
        <v>0</v>
      </c>
      <c r="G133" s="282" t="str">
        <f>'Alternative Form'!J140</f>
        <v/>
      </c>
      <c r="H133" s="77">
        <f t="shared" si="51"/>
        <v>0</v>
      </c>
      <c r="I133" s="372">
        <v>0.0</v>
      </c>
      <c r="J133" s="373">
        <v>0.0</v>
      </c>
    </row>
    <row r="134" ht="12.75" customHeight="1">
      <c r="A134" s="157"/>
      <c r="B134" s="5"/>
      <c r="C134" s="5" t="s">
        <v>209</v>
      </c>
      <c r="D134" s="5" t="s">
        <v>210</v>
      </c>
      <c r="E134" s="109" t="s">
        <v>64</v>
      </c>
      <c r="F134" s="273">
        <f t="shared" ref="F134:G134" si="52">SUM(F132,F133)</f>
        <v>12291194</v>
      </c>
      <c r="G134" s="274">
        <f t="shared" si="52"/>
        <v>0</v>
      </c>
      <c r="H134" s="275">
        <f t="shared" si="51"/>
        <v>12291194</v>
      </c>
      <c r="I134" s="374">
        <f t="shared" ref="I134:J134" si="53">SUM(I129+I133)</f>
        <v>13353077</v>
      </c>
      <c r="J134" s="375">
        <f t="shared" si="53"/>
        <v>14396494</v>
      </c>
    </row>
    <row r="135" ht="12.75" customHeight="1">
      <c r="A135" s="157"/>
      <c r="B135" s="158" t="s">
        <v>74</v>
      </c>
      <c r="C135" s="159" t="s">
        <v>211</v>
      </c>
      <c r="D135" s="159"/>
      <c r="E135" s="217" t="s">
        <v>64</v>
      </c>
      <c r="F135" s="279">
        <f t="shared" ref="F135:G135" si="54">SUM(F128,F134)</f>
        <v>13353076.7</v>
      </c>
      <c r="G135" s="277">
        <f t="shared" si="54"/>
        <v>0.298</v>
      </c>
      <c r="H135" s="280">
        <f t="shared" si="51"/>
        <v>13353077</v>
      </c>
      <c r="I135" s="376">
        <f t="shared" ref="I135:J135" si="55">SUM(I127+I134)</f>
        <v>14396494</v>
      </c>
      <c r="J135" s="377">
        <f t="shared" si="55"/>
        <v>15843814</v>
      </c>
    </row>
    <row r="136" ht="12.75" customHeight="1">
      <c r="A136" s="157"/>
      <c r="B136" s="5"/>
      <c r="C136" s="5" t="s">
        <v>212</v>
      </c>
      <c r="D136" s="5"/>
      <c r="E136" s="65" t="s">
        <v>64</v>
      </c>
      <c r="F136" s="257"/>
      <c r="G136" s="223"/>
      <c r="H136" s="77"/>
      <c r="I136" s="338"/>
      <c r="J136" s="339"/>
    </row>
    <row r="137" ht="12.75" customHeight="1">
      <c r="A137" s="157"/>
      <c r="B137" s="5"/>
      <c r="C137" s="5"/>
      <c r="D137" s="5" t="s">
        <v>213</v>
      </c>
      <c r="E137" s="160">
        <v>9711.0</v>
      </c>
      <c r="F137" s="281">
        <f>'Alternative Form'!I144</f>
        <v>0</v>
      </c>
      <c r="G137" s="282">
        <f>'Alternative Form'!J144</f>
        <v>0</v>
      </c>
      <c r="H137" s="88">
        <f t="shared" ref="H137:H140" si="56">SUM(F137:G137)</f>
        <v>0</v>
      </c>
      <c r="I137" s="324">
        <v>0.0</v>
      </c>
      <c r="J137" s="325">
        <v>0.0</v>
      </c>
    </row>
    <row r="138" ht="12.75" customHeight="1">
      <c r="A138" s="157"/>
      <c r="B138" s="5"/>
      <c r="C138" s="5"/>
      <c r="D138" s="5" t="s">
        <v>214</v>
      </c>
      <c r="E138" s="80">
        <v>9712.0</v>
      </c>
      <c r="F138" s="283">
        <f>'Alternative Form'!I145</f>
        <v>0</v>
      </c>
      <c r="G138" s="282">
        <f>'Alternative Form'!J145</f>
        <v>0</v>
      </c>
      <c r="H138" s="88">
        <f t="shared" si="56"/>
        <v>0</v>
      </c>
      <c r="I138" s="324">
        <v>0.0</v>
      </c>
      <c r="J138" s="325">
        <v>0.0</v>
      </c>
    </row>
    <row r="139" ht="12.75" customHeight="1">
      <c r="A139" s="157"/>
      <c r="B139" s="5"/>
      <c r="C139" s="5"/>
      <c r="D139" s="5" t="s">
        <v>215</v>
      </c>
      <c r="E139" s="80">
        <v>9713.0</v>
      </c>
      <c r="F139" s="283">
        <f>'Alternative Form'!I146</f>
        <v>0</v>
      </c>
      <c r="G139" s="282">
        <f>'Alternative Form'!J146</f>
        <v>0</v>
      </c>
      <c r="H139" s="88">
        <f t="shared" si="56"/>
        <v>0</v>
      </c>
      <c r="I139" s="324">
        <v>0.0</v>
      </c>
      <c r="J139" s="325">
        <v>0.0</v>
      </c>
    </row>
    <row r="140" ht="12.75" customHeight="1">
      <c r="A140" s="157"/>
      <c r="B140" s="5"/>
      <c r="C140" s="5"/>
      <c r="D140" s="5" t="s">
        <v>216</v>
      </c>
      <c r="E140" s="80">
        <v>9719.0</v>
      </c>
      <c r="F140" s="283">
        <f>'Alternative Form'!I147</f>
        <v>0</v>
      </c>
      <c r="G140" s="282">
        <f>'Alternative Form'!J147</f>
        <v>0</v>
      </c>
      <c r="H140" s="88">
        <f t="shared" si="56"/>
        <v>0</v>
      </c>
      <c r="I140" s="324">
        <v>0.0</v>
      </c>
      <c r="J140" s="325">
        <v>0.0</v>
      </c>
    </row>
    <row r="141" ht="12.75" customHeight="1">
      <c r="A141" s="157"/>
      <c r="B141" s="5"/>
      <c r="C141" s="5"/>
      <c r="D141" s="5" t="s">
        <v>217</v>
      </c>
      <c r="E141" s="80">
        <v>9740.0</v>
      </c>
      <c r="F141" s="119"/>
      <c r="G141" s="282">
        <f>'Alternative Form'!J148</f>
        <v>0</v>
      </c>
      <c r="H141" s="88">
        <f>SUM(G141)</f>
        <v>0</v>
      </c>
      <c r="I141" s="324">
        <v>0.0</v>
      </c>
      <c r="J141" s="325">
        <v>0.0</v>
      </c>
    </row>
    <row r="142" ht="12.75" customHeight="1">
      <c r="A142" s="157"/>
      <c r="B142" s="5"/>
      <c r="C142" s="5"/>
      <c r="D142" s="5" t="s">
        <v>218</v>
      </c>
      <c r="E142" s="80">
        <v>9770.0</v>
      </c>
      <c r="F142" s="283">
        <f>'Alternative Form'!K149</f>
        <v>332832</v>
      </c>
      <c r="G142" s="378"/>
      <c r="H142" s="88">
        <f t="shared" ref="H142:H143" si="57">SUM(F142:G142)</f>
        <v>332832</v>
      </c>
      <c r="I142" s="324">
        <v>332832.0</v>
      </c>
      <c r="J142" s="325">
        <v>332832.0</v>
      </c>
    </row>
    <row r="143" ht="12.75" customHeight="1">
      <c r="A143" s="157"/>
      <c r="B143" s="5"/>
      <c r="C143" s="5"/>
      <c r="D143" s="5" t="s">
        <v>219</v>
      </c>
      <c r="E143" s="107" t="s">
        <v>220</v>
      </c>
      <c r="F143" s="283">
        <f>'Alternative Form'!I150</f>
        <v>0</v>
      </c>
      <c r="G143" s="282">
        <f>'Alternative Form'!J150</f>
        <v>0</v>
      </c>
      <c r="H143" s="77">
        <f t="shared" si="57"/>
        <v>0</v>
      </c>
      <c r="I143" s="341">
        <v>0.0</v>
      </c>
      <c r="J143" s="342">
        <v>0.0</v>
      </c>
    </row>
    <row r="144" ht="12.75" customHeight="1">
      <c r="A144" s="157"/>
      <c r="B144" s="5"/>
      <c r="C144" s="5"/>
      <c r="D144" s="5" t="s">
        <v>221</v>
      </c>
      <c r="E144" s="289">
        <v>9796.0</v>
      </c>
      <c r="F144" s="212">
        <f>'Alternative Form'!I151</f>
        <v>0</v>
      </c>
      <c r="G144" s="213">
        <f>'Alternative Form'!J151</f>
        <v>0</v>
      </c>
      <c r="H144" s="77">
        <f>'Alternative Form'!K151</f>
        <v>0</v>
      </c>
      <c r="I144" s="379">
        <v>0.0</v>
      </c>
      <c r="J144" s="326">
        <v>0.0</v>
      </c>
    </row>
    <row r="145" ht="12.75" customHeight="1">
      <c r="A145" s="290"/>
      <c r="B145" s="228"/>
      <c r="C145" s="228"/>
      <c r="D145" s="380" t="s">
        <v>222</v>
      </c>
      <c r="E145" s="381">
        <v>9790.0</v>
      </c>
      <c r="F145" s="382">
        <f>'Alternative Form'!I152</f>
        <v>13020244.7</v>
      </c>
      <c r="G145" s="383">
        <f>'Alternative Form'!J152</f>
        <v>0.298</v>
      </c>
      <c r="H145" s="384">
        <f>'Alternative Form'!K152</f>
        <v>13020245</v>
      </c>
      <c r="I145" s="385">
        <f t="shared" ref="I145:J145" si="58">I135-SUM(I137:I144)</f>
        <v>14063662</v>
      </c>
      <c r="J145" s="386">
        <f t="shared" si="58"/>
        <v>15510982</v>
      </c>
    </row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0">
    <mergeCell ref="A1:J1"/>
    <mergeCell ref="A2:J2"/>
    <mergeCell ref="A3:J3"/>
    <mergeCell ref="A4:C4"/>
    <mergeCell ref="E4:H4"/>
    <mergeCell ref="A5:C5"/>
    <mergeCell ref="E5:H5"/>
    <mergeCell ref="E6:H6"/>
    <mergeCell ref="E7:H7"/>
    <mergeCell ref="E8:H8"/>
    <mergeCell ref="E9:H9"/>
    <mergeCell ref="F11:H11"/>
    <mergeCell ref="I11:I12"/>
    <mergeCell ref="J11:J12"/>
    <mergeCell ref="I13:I14"/>
    <mergeCell ref="J13:J14"/>
    <mergeCell ref="I21:I22"/>
    <mergeCell ref="J21:J22"/>
    <mergeCell ref="I28:I29"/>
    <mergeCell ref="J28:J29"/>
    <mergeCell ref="J42:J43"/>
    <mergeCell ref="I42:I43"/>
    <mergeCell ref="I44:I46"/>
    <mergeCell ref="J44:J46"/>
    <mergeCell ref="I91:I94"/>
    <mergeCell ref="J91:J94"/>
    <mergeCell ref="I103:I104"/>
    <mergeCell ref="J103:J104"/>
    <mergeCell ref="I125:I126"/>
    <mergeCell ref="I127:I128"/>
    <mergeCell ref="I129:I132"/>
    <mergeCell ref="J127:J128"/>
    <mergeCell ref="J129:J132"/>
    <mergeCell ref="I114:I115"/>
    <mergeCell ref="J114:J115"/>
    <mergeCell ref="I116:I118"/>
    <mergeCell ref="J116:J118"/>
    <mergeCell ref="I120:I121"/>
    <mergeCell ref="J120:J121"/>
    <mergeCell ref="J125:J126"/>
  </mergeCells>
  <conditionalFormatting sqref="H124">
    <cfRule type="cellIs" dxfId="0" priority="1" stopIfTrue="1" operator="notEqual">
      <formula>0</formula>
    </cfRule>
  </conditionalFormatting>
  <printOptions/>
  <pageMargins bottom="0.75" footer="0.0" header="0.0" left="0.7" right="0.7" top="0.75"/>
  <pageSetup fitToHeight="0" orientation="portrait"/>
  <headerFooter>
    <oddFooter>&amp;L&amp;D&amp;R&amp;P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2005-11-22T19:35:29Z</dcterms:created>
  <dc:creator>Jody Thulin</dc:creator>
</cp:coreProperties>
</file>